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2024\Отчет 2 квартал 2024 года\Паспорта\Чеченэнерго\"/>
    </mc:Choice>
  </mc:AlternateContent>
  <bookViews>
    <workbookView xWindow="15615" yWindow="135" windowWidth="13080" windowHeight="12615" tabRatio="760" firstSheet="7" activeTab="10"/>
  </bookViews>
  <sheets>
    <sheet name="1. паспорт местоположение" sheetId="7" r:id="rId1"/>
    <sheet name="2. паспорт  ТП" sheetId="24" r:id="rId2"/>
    <sheet name="3.1. паспорт Техсостояние ПС" sheetId="25" r:id="rId3"/>
    <sheet name="3.2 паспорт Техсостояние ЛЭП" sheetId="14" r:id="rId4"/>
    <sheet name="3.3 паспорт описание" sheetId="6" r:id="rId5"/>
    <sheet name="3.4. Паспорт надежность" sheetId="26" r:id="rId6"/>
    <sheet name="4. паспортбюджет" sheetId="27" r:id="rId7"/>
    <sheet name="5 анализ экономич эфф" sheetId="23" r:id="rId8"/>
    <sheet name="6.1. Паспорт сетевой график" sheetId="16" r:id="rId9"/>
    <sheet name="6.2. Паспорт фин осв ввод" sheetId="28" r:id="rId10"/>
    <sheet name="7. Паспорт отчет о закупке" sheetId="29"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ПС'!$A$2:$T$52</definedName>
    <definedName name="_xlnm.Print_Area" localSheetId="3">'3.2 паспорт Техсостояние ЛЭП'!$A$1:$AA$43</definedName>
    <definedName name="_xlnm.Print_Area" localSheetId="4">'3.3 паспорт описание'!$A$1:$C$30</definedName>
    <definedName name="_xlnm.Print_Area" localSheetId="5">'3.4. Паспорт надежность'!$A$1:$Z$31</definedName>
    <definedName name="_xlnm.Print_Area" localSheetId="6">'4. паспортбюджет'!$A$1:$O$22</definedName>
    <definedName name="_xlnm.Print_Area" localSheetId="7">'5 анализ экономич эфф'!$A$1:$F$28</definedName>
    <definedName name="_xlnm.Print_Area" localSheetId="8">'6.1. Паспорт сетевой график'!$A$1:$J$54</definedName>
    <definedName name="_xlnm.Print_Area" localSheetId="9">'6.2. Паспорт фин осв ввод'!$A$1:$J$65</definedName>
    <definedName name="_xlnm.Print_Area" localSheetId="10">'7. Паспорт отчет о закупке'!$A$1:$AV$28</definedName>
    <definedName name="_xlnm.Print_Area" localSheetId="11">'8. Общие сведения'!$A$1:$B$92</definedName>
  </definedNames>
  <calcPr calcId="162913"/>
</workbook>
</file>

<file path=xl/calcChain.xml><?xml version="1.0" encoding="utf-8"?>
<calcChain xmlns="http://schemas.openxmlformats.org/spreadsheetml/2006/main">
  <c r="D53" i="28" l="1"/>
  <c r="D55" i="28"/>
  <c r="D56" i="28"/>
  <c r="D57" i="28"/>
  <c r="D58" i="28"/>
  <c r="B25" i="22" l="1"/>
  <c r="D50" i="28"/>
  <c r="D47" i="28"/>
  <c r="D46" i="28"/>
  <c r="D45" i="28"/>
  <c r="D42" i="28"/>
  <c r="D39" i="28"/>
  <c r="D38" i="28"/>
  <c r="D37" i="28"/>
  <c r="B30" i="22" l="1"/>
  <c r="K66" i="28" l="1"/>
  <c r="J66" i="28"/>
  <c r="I66" i="28"/>
  <c r="H66" i="28"/>
  <c r="G66" i="28"/>
  <c r="C66" i="28"/>
  <c r="K65" i="28"/>
  <c r="J65" i="28"/>
  <c r="I65" i="28"/>
  <c r="H65" i="28"/>
  <c r="G65" i="28"/>
  <c r="C65" i="28"/>
  <c r="K64" i="28"/>
  <c r="J64" i="28"/>
  <c r="I64" i="28"/>
  <c r="H64" i="28"/>
  <c r="G64" i="28"/>
  <c r="C64" i="28"/>
  <c r="K63" i="28"/>
  <c r="J63" i="28"/>
  <c r="I63" i="28"/>
  <c r="H63" i="28"/>
  <c r="G63" i="28"/>
  <c r="C63" i="28"/>
  <c r="K62" i="28"/>
  <c r="J62" i="28"/>
  <c r="I62" i="28"/>
  <c r="H62" i="28"/>
  <c r="G62" i="28"/>
  <c r="C62" i="28"/>
  <c r="K59" i="28"/>
  <c r="J59" i="28"/>
  <c r="I59" i="28"/>
  <c r="H59" i="28"/>
  <c r="G59" i="28"/>
  <c r="C59" i="28"/>
  <c r="K58" i="28"/>
  <c r="J58" i="28"/>
  <c r="I58" i="28"/>
  <c r="H58" i="28"/>
  <c r="G58" i="28"/>
  <c r="C58" i="28"/>
  <c r="K57" i="28"/>
  <c r="J57" i="28"/>
  <c r="I57" i="28"/>
  <c r="H57" i="28"/>
  <c r="G57" i="28"/>
  <c r="C57" i="28"/>
  <c r="K56" i="28"/>
  <c r="J56" i="28"/>
  <c r="I56" i="28"/>
  <c r="H56" i="28"/>
  <c r="G56" i="28"/>
  <c r="C56" i="28"/>
  <c r="K55" i="28"/>
  <c r="J55" i="28"/>
  <c r="I55" i="28"/>
  <c r="H55" i="28"/>
  <c r="G55" i="28"/>
  <c r="C55" i="28"/>
  <c r="K54" i="28"/>
  <c r="J54" i="28"/>
  <c r="I54" i="28"/>
  <c r="H54" i="28"/>
  <c r="G54" i="28"/>
  <c r="C54" i="28"/>
  <c r="K53" i="28"/>
  <c r="J53" i="28"/>
  <c r="I53" i="28"/>
  <c r="H53" i="28"/>
  <c r="G53" i="28"/>
  <c r="C53" i="28"/>
  <c r="K51" i="28"/>
  <c r="J51" i="28"/>
  <c r="I51" i="28"/>
  <c r="H51" i="28"/>
  <c r="G51" i="28"/>
  <c r="C51" i="28"/>
  <c r="K50" i="28"/>
  <c r="J50" i="28"/>
  <c r="I50" i="28"/>
  <c r="H50" i="28"/>
  <c r="G50" i="28"/>
  <c r="C50" i="28"/>
  <c r="K49" i="28"/>
  <c r="J49" i="28"/>
  <c r="I49" i="28"/>
  <c r="H49" i="28"/>
  <c r="G49" i="28"/>
  <c r="C49" i="28"/>
  <c r="K48" i="28"/>
  <c r="J48" i="28"/>
  <c r="I48" i="28"/>
  <c r="H48" i="28"/>
  <c r="G48" i="28"/>
  <c r="C48" i="28"/>
  <c r="K47" i="28"/>
  <c r="J47" i="28"/>
  <c r="I47" i="28"/>
  <c r="H47" i="28"/>
  <c r="G47" i="28"/>
  <c r="C47" i="28"/>
  <c r="K46" i="28"/>
  <c r="J46" i="28"/>
  <c r="I46" i="28"/>
  <c r="H46" i="28"/>
  <c r="G46" i="28"/>
  <c r="C46" i="28"/>
  <c r="K45" i="28"/>
  <c r="J45" i="28"/>
  <c r="I45" i="28"/>
  <c r="H45" i="28"/>
  <c r="G45" i="28"/>
  <c r="C45" i="28"/>
  <c r="K44" i="28"/>
  <c r="J44" i="28"/>
  <c r="I44" i="28"/>
  <c r="H44" i="28"/>
  <c r="G44" i="28"/>
  <c r="C44" i="28"/>
  <c r="K42" i="28"/>
  <c r="J42" i="28"/>
  <c r="I42" i="28"/>
  <c r="H42" i="28"/>
  <c r="G42" i="28"/>
  <c r="C42" i="28"/>
  <c r="K41" i="28"/>
  <c r="J41" i="28"/>
  <c r="I41" i="28"/>
  <c r="H41" i="28"/>
  <c r="G41" i="28"/>
  <c r="C41" i="28"/>
  <c r="K40" i="28"/>
  <c r="J40" i="28"/>
  <c r="I40" i="28"/>
  <c r="H40" i="28"/>
  <c r="G40" i="28"/>
  <c r="C40" i="28"/>
  <c r="K39" i="28"/>
  <c r="J39" i="28"/>
  <c r="I39" i="28"/>
  <c r="H39" i="28"/>
  <c r="G39" i="28"/>
  <c r="C39" i="28"/>
  <c r="K38" i="28"/>
  <c r="J38" i="28"/>
  <c r="I38" i="28"/>
  <c r="H38" i="28"/>
  <c r="G38" i="28"/>
  <c r="C38" i="28"/>
  <c r="K37" i="28"/>
  <c r="J37" i="28"/>
  <c r="I37" i="28"/>
  <c r="H37" i="28"/>
  <c r="G37" i="28"/>
  <c r="C37" i="28"/>
  <c r="K36" i="28"/>
  <c r="J36" i="28"/>
  <c r="I36" i="28"/>
  <c r="H36" i="28"/>
  <c r="G36" i="28"/>
  <c r="C36" i="28"/>
  <c r="J34" i="28"/>
  <c r="K34" i="28" s="1"/>
  <c r="G34" i="28"/>
  <c r="C34" i="28"/>
  <c r="J33" i="28"/>
  <c r="K33" i="28" s="1"/>
  <c r="G33" i="28"/>
  <c r="C33" i="28"/>
  <c r="J32" i="28"/>
  <c r="K32" i="28" s="1"/>
  <c r="G32" i="28"/>
  <c r="C32" i="28"/>
  <c r="J31" i="28"/>
  <c r="K31" i="28" s="1"/>
  <c r="G31" i="28"/>
  <c r="C31" i="28"/>
  <c r="K30" i="28"/>
  <c r="J30" i="28"/>
  <c r="I30" i="28"/>
  <c r="H30" i="28"/>
  <c r="G30" i="28"/>
  <c r="F30" i="28"/>
  <c r="E30" i="28"/>
  <c r="D30" i="28"/>
  <c r="C30" i="28"/>
  <c r="K29" i="28"/>
  <c r="J29" i="28"/>
  <c r="H29" i="28"/>
  <c r="I29" i="28" s="1"/>
  <c r="G29" i="28"/>
  <c r="J28" i="28"/>
  <c r="K28" i="28" s="1"/>
  <c r="H28" i="28"/>
  <c r="I28" i="28" s="1"/>
  <c r="G28" i="28"/>
  <c r="J27" i="28"/>
  <c r="K27" i="28" s="1"/>
  <c r="H27" i="28"/>
  <c r="I27" i="28" s="1"/>
  <c r="G27" i="28"/>
  <c r="J26" i="28"/>
  <c r="K26" i="28" s="1"/>
  <c r="H26" i="28"/>
  <c r="I26" i="28" s="1"/>
  <c r="G26" i="28"/>
  <c r="J25" i="28"/>
  <c r="K25" i="28" s="1"/>
  <c r="H25" i="28"/>
  <c r="I25" i="28" s="1"/>
  <c r="G25" i="28"/>
  <c r="K24" i="28"/>
  <c r="J24" i="28"/>
  <c r="I24" i="28"/>
  <c r="H24" i="28"/>
  <c r="G24" i="28"/>
  <c r="F24" i="28"/>
  <c r="E24" i="28"/>
  <c r="D24" i="28"/>
  <c r="C24" i="28"/>
  <c r="A15" i="7"/>
  <c r="A5" i="7"/>
  <c r="B53" i="22" l="1"/>
  <c r="B48" i="22"/>
  <c r="B29" i="22"/>
  <c r="B58" i="22" l="1"/>
  <c r="B57" i="22" l="1"/>
  <c r="C67" i="22" s="1"/>
  <c r="C69" i="22" l="1"/>
  <c r="A11" i="24"/>
  <c r="B33" i="22" l="1"/>
  <c r="B43" i="22"/>
  <c r="A4" i="24" l="1"/>
  <c r="A15" i="28" l="1"/>
  <c r="A12" i="28"/>
  <c r="A9" i="28"/>
  <c r="A8" i="28"/>
  <c r="A6" i="28"/>
  <c r="A4" i="28"/>
  <c r="A11" i="28"/>
  <c r="A5" i="22" l="1"/>
  <c r="T7" i="29"/>
  <c r="A5" i="16"/>
  <c r="A5" i="23"/>
  <c r="D5" i="27"/>
  <c r="G4" i="26"/>
  <c r="A5" i="6"/>
  <c r="A5" i="14"/>
  <c r="A6" i="25"/>
  <c r="A12" i="22"/>
  <c r="T14" i="29"/>
  <c r="A12" i="16"/>
  <c r="A12" i="23"/>
  <c r="D12" i="27"/>
  <c r="G11" i="26"/>
  <c r="A12" i="6"/>
  <c r="E12" i="14"/>
  <c r="A13" i="25"/>
  <c r="F24" i="29"/>
  <c r="G24" i="29" s="1"/>
  <c r="H24" i="29" s="1"/>
  <c r="I24" i="29" s="1"/>
  <c r="J24" i="29" s="1"/>
  <c r="K24" i="29" s="1"/>
  <c r="L24" i="29" s="1"/>
  <c r="M24" i="29" s="1"/>
  <c r="N24" i="29" s="1"/>
  <c r="O24" i="29" s="1"/>
  <c r="P24" i="29" s="1"/>
  <c r="Q24" i="29" s="1"/>
  <c r="R24" i="29" s="1"/>
  <c r="S24" i="29" s="1"/>
  <c r="T24" i="29" s="1"/>
  <c r="U24" i="29" s="1"/>
  <c r="V24" i="29" s="1"/>
  <c r="W24" i="29" s="1"/>
  <c r="X24" i="29" s="1"/>
  <c r="Y24" i="29" s="1"/>
  <c r="Z24" i="29" s="1"/>
  <c r="AA24" i="29" s="1"/>
  <c r="AB24" i="29" s="1"/>
  <c r="AC24" i="29" s="1"/>
  <c r="AD24" i="29" s="1"/>
  <c r="AE24" i="29" s="1"/>
  <c r="AF24" i="29" s="1"/>
  <c r="AG24" i="29" s="1"/>
  <c r="AH24" i="29" s="1"/>
  <c r="AI24" i="29" s="1"/>
  <c r="AJ24" i="29" s="1"/>
  <c r="AK24" i="29" s="1"/>
  <c r="AL24" i="29" s="1"/>
  <c r="AM24" i="29" s="1"/>
  <c r="AN24" i="29" s="1"/>
  <c r="AO24" i="29" s="1"/>
  <c r="AP24" i="29" s="1"/>
  <c r="AQ24" i="29" s="1"/>
  <c r="AR24" i="29" s="1"/>
  <c r="AS24" i="29" s="1"/>
  <c r="AT24" i="29" s="1"/>
  <c r="AU24" i="29" s="1"/>
  <c r="AV24" i="29" s="1"/>
  <c r="B86" i="22" l="1"/>
  <c r="B22" i="22"/>
  <c r="B23" i="22" l="1"/>
  <c r="D22" i="24" l="1"/>
  <c r="D25" i="6" l="1"/>
  <c r="E25" i="6"/>
  <c r="E31" i="28" l="1"/>
  <c r="E33" i="28"/>
  <c r="E32" i="28"/>
  <c r="D26" i="28"/>
  <c r="E34" i="28"/>
  <c r="D25" i="28"/>
  <c r="E29" i="28" l="1"/>
  <c r="D28" i="28"/>
  <c r="E28" i="28"/>
  <c r="C25" i="28"/>
  <c r="C28" i="28"/>
  <c r="F26" i="28"/>
  <c r="E26" i="28" s="1"/>
  <c r="F25" i="28"/>
  <c r="E25" i="28" s="1"/>
  <c r="C26" i="28"/>
  <c r="F53" i="28" l="1"/>
  <c r="E53" i="28" s="1"/>
  <c r="F57" i="28"/>
  <c r="E57" i="28" s="1"/>
  <c r="F56" i="28" l="1"/>
  <c r="E56" i="28" s="1"/>
  <c r="F38" i="28"/>
  <c r="E38" i="28" s="1"/>
  <c r="F46" i="28"/>
  <c r="E46" i="28" s="1"/>
  <c r="F47" i="28"/>
  <c r="E47" i="28" s="1"/>
  <c r="F39" i="28"/>
  <c r="E39" i="28" s="1"/>
  <c r="F58" i="28"/>
  <c r="E58" i="28" s="1"/>
  <c r="F50" i="28"/>
  <c r="E50" i="28" s="1"/>
  <c r="F44" i="28"/>
  <c r="E44" i="28" s="1"/>
  <c r="F36" i="28"/>
  <c r="E36" i="28" s="1"/>
  <c r="F54" i="28"/>
  <c r="E54" i="28" s="1"/>
  <c r="F37" i="28"/>
  <c r="E37" i="28" s="1"/>
  <c r="F55" i="28"/>
  <c r="E55" i="28" s="1"/>
  <c r="F45" i="28"/>
  <c r="E45" i="28" s="1"/>
  <c r="F48" i="28"/>
  <c r="E48" i="28" s="1"/>
  <c r="F40" i="28"/>
  <c r="E40" i="28" s="1"/>
  <c r="F41" i="28"/>
  <c r="E41" i="28" s="1"/>
  <c r="F49" i="28"/>
  <c r="E49" i="28" s="1"/>
  <c r="F51" i="28"/>
  <c r="E51" i="28" s="1"/>
  <c r="F59" i="28"/>
  <c r="E59" i="28" s="1"/>
  <c r="F42" i="28" l="1"/>
  <c r="E42" i="28" s="1"/>
  <c r="A14" i="24"/>
  <c r="A15" i="22"/>
  <c r="A15" i="16"/>
  <c r="E14" i="26"/>
  <c r="E15" i="14"/>
  <c r="O17" i="29"/>
  <c r="A16" i="25"/>
  <c r="B21" i="22"/>
  <c r="A15" i="23"/>
  <c r="A15" i="6"/>
  <c r="A14" i="28"/>
  <c r="C15" i="27"/>
  <c r="B67" i="22" l="1"/>
  <c r="B27" i="22"/>
  <c r="B34" i="22" l="1"/>
  <c r="B63" i="22" s="1"/>
  <c r="B54" i="22"/>
  <c r="B44" i="22"/>
  <c r="B65" i="22" s="1"/>
  <c r="B61" i="22" s="1"/>
  <c r="D67" i="22"/>
  <c r="B66" i="22"/>
  <c r="D34" i="28" l="1"/>
  <c r="B69" i="22"/>
  <c r="B68" i="22" l="1"/>
  <c r="D69" i="22"/>
  <c r="F27" i="28" l="1"/>
  <c r="E27" i="28" s="1"/>
  <c r="C29" i="28" l="1"/>
  <c r="C27" i="28" s="1"/>
  <c r="C48" i="7" l="1"/>
  <c r="D27" i="28" l="1"/>
  <c r="D29" i="28" l="1"/>
  <c r="C49" i="7" l="1"/>
</calcChain>
</file>

<file path=xl/sharedStrings.xml><?xml version="1.0" encoding="utf-8"?>
<sst xmlns="http://schemas.openxmlformats.org/spreadsheetml/2006/main" count="1637" uniqueCount="591">
  <si>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</si>
  <si>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</si>
  <si>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</si>
  <si>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</si>
  <si>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</si>
  <si>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</si>
  <si>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</si>
  <si>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</si>
  <si>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</si>
  <si>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</si>
  <si>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</si>
  <si>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</si>
  <si>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</si>
  <si>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</si>
  <si>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</si>
  <si>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</si>
  <si>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</si>
  <si>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</si>
  <si>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</si>
  <si>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</si>
  <si>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</si>
  <si>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</si>
  <si>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</si>
  <si>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</si>
  <si>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</si>
  <si>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</si>
  <si>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</si>
  <si>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</si>
  <si>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</si>
  <si>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Напряжение, кВ</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</si>
  <si>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</si>
  <si>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</si>
  <si>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</si>
  <si>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</si>
  <si>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</si>
  <si>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</si>
  <si>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</si>
  <si>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</si>
  <si>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</si>
  <si>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</si>
  <si>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</si>
  <si>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</si>
  <si>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</si>
  <si>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</si>
  <si>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</si>
  <si>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</si>
  <si>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</si>
  <si>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</si>
  <si>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</si>
  <si>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</si>
  <si>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</si>
  <si>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</si>
  <si>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</si>
  <si>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</si>
  <si>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</si>
  <si>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</si>
  <si>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</si>
  <si>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</si>
  <si>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</si>
  <si>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</si>
  <si>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</si>
  <si>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</si>
  <si>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</si>
  <si>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</si>
  <si>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</si>
  <si>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</si>
  <si>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</si>
  <si>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</si>
  <si>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</si>
  <si>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</si>
  <si>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</si>
  <si>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</si>
  <si>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</si>
  <si>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</si>
  <si>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</si>
  <si>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</si>
  <si>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</si>
  <si>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</si>
  <si>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</si>
  <si>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</si>
  <si>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</si>
  <si>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</si>
  <si>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</si>
  <si>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</si>
  <si>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</si>
  <si>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</si>
  <si>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</si>
  <si>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</si>
  <si>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</si>
  <si>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</si>
  <si>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</si>
  <si>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</si>
  <si>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</si>
  <si>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</si>
  <si>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</si>
  <si>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</si>
  <si>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</si>
  <si>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</si>
  <si>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</si>
  <si>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</si>
  <si>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</si>
  <si>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</si>
  <si>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</si>
  <si>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</si>
  <si>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</si>
  <si>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</si>
  <si>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</si>
  <si>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</si>
  <si>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</si>
  <si>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</si>
  <si>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</si>
  <si>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</si>
  <si>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</si>
  <si>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</si>
  <si>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</si>
  <si>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</si>
  <si>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</si>
  <si>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</si>
  <si>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</si>
  <si>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</si>
  <si>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</si>
  <si>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</si>
  <si>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</si>
  <si>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</si>
  <si>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</si>
  <si>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</si>
  <si>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</si>
  <si>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</si>
  <si>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</si>
  <si>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</si>
  <si>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</si>
  <si>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</si>
  <si>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</si>
  <si>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</si>
  <si>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</si>
  <si>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</si>
  <si>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</si>
  <si>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</si>
  <si>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</si>
  <si>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</si>
  <si>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</si>
  <si>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</si>
  <si>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</si>
  <si>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</si>
  <si>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</si>
  <si>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</si>
  <si>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</si>
  <si>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</si>
  <si>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</si>
  <si>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</si>
  <si>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</si>
  <si>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</si>
  <si>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</si>
  <si>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</si>
  <si>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</si>
  <si>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</si>
  <si>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</si>
  <si>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</si>
  <si>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</si>
  <si>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</si>
  <si>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</si>
  <si>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</si>
  <si>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</si>
  <si>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</si>
  <si>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</si>
  <si>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</si>
  <si>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</si>
  <si>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</si>
  <si>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</si>
  <si>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</si>
  <si>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</si>
  <si>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</si>
  <si>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</si>
  <si>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</si>
  <si>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</si>
  <si>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</si>
  <si>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</si>
  <si>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</si>
  <si>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</si>
  <si>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</si>
  <si>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</si>
  <si>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</si>
  <si>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</si>
  <si>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</si>
  <si>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</si>
  <si>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</si>
  <si>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</si>
  <si>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</si>
  <si>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</si>
  <si>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</si>
  <si>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</si>
  <si>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</si>
  <si>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</si>
  <si>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</si>
  <si>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</si>
  <si>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</si>
  <si>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</si>
  <si>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</si>
  <si>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</si>
  <si>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</si>
  <si>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</si>
  <si>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</si>
  <si>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</si>
  <si>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</si>
  <si>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</si>
  <si>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</si>
  <si>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</si>
  <si>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</si>
  <si>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</si>
  <si>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</si>
  <si>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</si>
  <si>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</si>
  <si>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</si>
  <si>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</si>
  <si>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</si>
  <si>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</si>
  <si>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</si>
  <si>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</si>
  <si>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</si>
  <si>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</si>
  <si>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</si>
  <si>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</si>
  <si>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</si>
  <si>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</si>
  <si>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</si>
  <si>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</si>
  <si>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</si>
  <si>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</si>
  <si>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</si>
  <si>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</si>
  <si>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</si>
  <si>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</si>
  <si>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</si>
  <si>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</si>
  <si>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</si>
  <si>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</si>
  <si>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</si>
  <si>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12</t>
  </si>
  <si>
    <t>14</t>
  </si>
  <si>
    <t>16</t>
  </si>
  <si>
    <t>18</t>
  </si>
  <si>
    <t>Раздел 3.3 Планируемые цели, задачи, этапы, сроки и конкретные результаты реализации инвестиционного проекта</t>
  </si>
  <si>
    <t>заключение, принятое
по результатам ТО</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</si>
  <si>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</si>
  <si>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</si>
  <si>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</si>
  <si>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</si>
  <si>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</si>
  <si>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</si>
  <si>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</si>
  <si>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</si>
  <si>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</si>
  <si>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</si>
  <si>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</si>
  <si>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</si>
  <si>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</si>
  <si>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</si>
  <si>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</si>
  <si>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</si>
  <si>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</si>
  <si>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</si>
  <si>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</si>
  <si>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</si>
  <si>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Выполнение строительно- монтажных и пусконаладочных работ</t>
  </si>
  <si>
    <t>АО "Чеченэнерго"</t>
  </si>
  <si>
    <t>не требуется</t>
  </si>
  <si>
    <t>20</t>
  </si>
  <si>
    <t>Раздел 5. Показатели инвестиционного проекта</t>
  </si>
  <si>
    <t xml:space="preserve">доходность </t>
  </si>
  <si>
    <t>срок
окупаемости</t>
  </si>
  <si>
    <t>Чистая приведенная стоимость без учета продажи (NPV), 
млн рублей</t>
  </si>
  <si>
    <t>Внутренняя норма доходности (IRR),
%</t>
  </si>
  <si>
    <t>простой</t>
  </si>
  <si>
    <t>дискон-
тированный</t>
  </si>
  <si>
    <t>21</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</si>
  <si>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</si>
  <si>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</si>
  <si>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</si>
  <si>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</si>
  <si>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</si>
  <si>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</si>
  <si>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</si>
  <si>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</si>
  <si>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</si>
  <si>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</si>
  <si>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</si>
  <si>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</si>
  <si>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</si>
  <si>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</si>
  <si>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</si>
  <si>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</si>
  <si>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</si>
  <si>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</si>
  <si>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</si>
  <si>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</si>
  <si>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</si>
  <si>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</si>
  <si>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</si>
  <si>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</si>
  <si>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</si>
  <si>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</si>
  <si>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</si>
  <si>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</si>
  <si>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</si>
  <si>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</si>
  <si>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</si>
  <si>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</si>
  <si>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</si>
  <si>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</si>
  <si>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</si>
  <si>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</si>
  <si>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</si>
  <si>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</si>
  <si>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</si>
  <si>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</si>
  <si>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</si>
  <si>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</si>
  <si>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</si>
  <si>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</si>
  <si>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</si>
  <si>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</si>
  <si>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</si>
  <si>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</si>
  <si>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</si>
  <si>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</si>
  <si>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</si>
  <si>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·P</t>
    </r>
    <r>
      <rPr>
        <b/>
        <sz val="11"/>
        <color indexed="8"/>
        <rFont val="Calibri"/>
        <family val="2"/>
        <charset val="204"/>
      </rPr>
      <t>i, МВт час</t>
    </r>
  </si>
  <si>
    <t>Nt</t>
  </si>
  <si>
    <r>
      <t>Ti</t>
    </r>
    <r>
      <rPr>
        <b/>
        <sz val="11"/>
        <color indexed="8"/>
        <rFont val="Calibri"/>
        <family val="2"/>
        <charset val="204"/>
      </rPr>
      <t>·</t>
    </r>
    <r>
      <rPr>
        <b/>
        <sz val="11"/>
        <color indexed="8"/>
        <rFont val="Calibri"/>
        <family val="2"/>
        <charset val="204"/>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</si>
  <si>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</si>
  <si>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</si>
  <si>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</si>
  <si>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</si>
  <si>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</si>
  <si>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</si>
  <si>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</si>
  <si>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</si>
  <si>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</si>
  <si>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</si>
  <si>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</si>
  <si>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r>
      <rPr>
        <b/>
        <sz val="11"/>
        <color indexed="8"/>
        <rFont val="Symbol"/>
        <family val="1"/>
        <charset val="2"/>
      </rPr>
      <t>D</t>
    </r>
    <r>
      <rPr>
        <b/>
        <sz val="11"/>
        <color indexed="8"/>
        <rFont val="Calibri"/>
        <family val="2"/>
        <charset val="204"/>
      </rPr>
      <t>Пsaidi</t>
    </r>
  </si>
  <si>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</si>
  <si>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</si>
  <si>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</si>
  <si>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2015, в том числе:</t>
  </si>
  <si>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</si>
  <si>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</si>
  <si>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</si>
  <si>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</si>
  <si>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</si>
  <si>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</si>
  <si>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Ni/Nt</t>
    </r>
  </si>
  <si>
    <t>Описание причин</t>
  </si>
  <si>
    <t>Год 2016</t>
  </si>
  <si>
    <t>Описание</t>
  </si>
  <si>
    <t>год 2015</t>
  </si>
  <si>
    <t>Наименование 1</t>
  </si>
  <si>
    <t>Реквизиты акта 1</t>
  </si>
  <si>
    <t>Год 2017</t>
  </si>
  <si>
    <t>Наименование 2</t>
  </si>
  <si>
    <t>Реквизиты акта 2</t>
  </si>
  <si>
    <t>…</t>
  </si>
  <si>
    <t>Наименование 3</t>
  </si>
  <si>
    <t>Реквизиты акта 3</t>
  </si>
  <si>
    <t>Наименование 4</t>
  </si>
  <si>
    <t>Реквизиты акта 4</t>
  </si>
  <si>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</si>
  <si>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</si>
  <si>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</si>
  <si>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</si>
  <si>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</si>
  <si>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</si>
  <si>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</si>
  <si>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</si>
  <si>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</si>
  <si>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</si>
  <si>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</si>
  <si>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</si>
  <si>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</si>
  <si>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</si>
  <si>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</si>
  <si>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</si>
  <si>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</si>
  <si>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</si>
  <si>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</si>
  <si>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</si>
  <si>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</si>
  <si>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</si>
  <si>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</si>
  <si>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</si>
  <si>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Раздел 7. Результаты закупок товаров, работ и услуг, выполненных для целей реализации инвестиционного проекта</t>
  </si>
  <si>
    <t>№
 п/п</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</si>
  <si>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</si>
  <si>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</si>
  <si>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</si>
  <si>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</si>
  <si>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</si>
  <si>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</si>
  <si>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</si>
  <si>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</si>
  <si>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</si>
  <si>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</si>
  <si>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</si>
  <si>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</si>
  <si>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</si>
  <si>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</si>
  <si>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</si>
  <si>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</si>
  <si>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</si>
  <si>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</si>
  <si>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</si>
  <si>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</si>
  <si>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</si>
  <si>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</si>
  <si>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</si>
  <si>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</si>
  <si>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</si>
  <si>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</si>
  <si>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</si>
  <si>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</si>
  <si>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</si>
  <si>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</si>
  <si>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</si>
  <si>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</si>
  <si>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</si>
  <si>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</si>
  <si>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</si>
  <si>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</si>
  <si>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</si>
  <si>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</si>
  <si>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</si>
  <si>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</si>
  <si>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</si>
  <si>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</si>
  <si>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</si>
  <si>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</si>
  <si>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</si>
  <si>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с</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</si>
  <si>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</si>
  <si>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</si>
  <si>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</si>
  <si>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</si>
  <si>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</si>
  <si>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</si>
  <si>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</si>
  <si>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24</t>
  </si>
  <si>
    <t>25</t>
  </si>
  <si>
    <t>Разделение на этапы не предусмотрено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</si>
  <si>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</si>
  <si>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Сметная стоимость проекта в прогнозных ценах с НДС, млн. руб.</t>
  </si>
  <si>
    <t>Шт</t>
  </si>
  <si>
    <t>4.8</t>
  </si>
  <si>
    <t>Га</t>
  </si>
  <si>
    <t>5.7</t>
  </si>
  <si>
    <t>Всего</t>
  </si>
  <si>
    <t>-</t>
  </si>
  <si>
    <t>Цели (указать укрупненные цели в соответствии с приложением __1_)</t>
  </si>
  <si>
    <t>Филиал/ подразделение</t>
  </si>
  <si>
    <t>ССР</t>
  </si>
  <si>
    <t>ОК</t>
  </si>
  <si>
    <t>РСФ "МИР" ООО</t>
  </si>
  <si>
    <t>Утвержденная проектно-сметная документация</t>
  </si>
  <si>
    <t>ПИР</t>
  </si>
  <si>
    <r>
      <t xml:space="preserve">Показатели </t>
    </r>
    <r>
      <rPr>
        <b/>
        <sz val="12"/>
        <color indexed="8"/>
        <rFont val="Times New Roman"/>
        <family val="1"/>
        <charset val="204"/>
      </rPr>
      <t xml:space="preserve">
экономической эффективности реализации инвестиционного проекта</t>
    </r>
  </si>
  <si>
    <t>строительство и реконструкция</t>
  </si>
  <si>
    <t>ПАО "МРСК Северного Кавказа"</t>
  </si>
  <si>
    <t>Локально-сметные расчеты</t>
  </si>
  <si>
    <t>Конкурс</t>
  </si>
  <si>
    <t>ООО РСФ "МИР"                  ООО "Росэнергопроект"</t>
  </si>
  <si>
    <t>ООО "Росэнергопроект"</t>
  </si>
  <si>
    <t xml:space="preserve">ООО РСФ "МИР"     </t>
  </si>
  <si>
    <t xml:space="preserve">B2B-Center </t>
  </si>
  <si>
    <t xml:space="preserve">ООО «НИЙСО и К»                   ООО "ТЕПЛИЦСТРОЙСЕРВИС"   </t>
  </si>
  <si>
    <t>нет</t>
  </si>
  <si>
    <t>_</t>
  </si>
  <si>
    <t xml:space="preserve">ООО «НИЙСО и К»  </t>
  </si>
  <si>
    <t xml:space="preserve">  B2B-Center</t>
  </si>
  <si>
    <t>Закупка у ЕИ  не осуществлялась</t>
  </si>
  <si>
    <t>объем заключенного договора в ценах 2020 года с НДС, млн. руб.</t>
  </si>
  <si>
    <t>ООО "НИЙСО и К"</t>
  </si>
  <si>
    <t>СМР, оборудование, прочие</t>
  </si>
  <si>
    <t>117950,43 118 033,76</t>
  </si>
  <si>
    <t>585 191,23                              585 777,59</t>
  </si>
  <si>
    <t>L_Che372</t>
  </si>
  <si>
    <t xml:space="preserve">Реализация мероприятия вызвана необходимостью исполнения требований Постановления Правительства Российской Федерации от 30.04.2018 № 534 «О внесении изменений в некоторые акты Правительства Российской Федерации в связи с продлением особенностей функционирования оптового и розничных рынков на территориях отдельных частей ценовых зон оптового рынка», которым предусмотрено поэтапное доведение уровня потерь электрической энергии в электрических сетях на территории Республик СКФО, включенного в тариф на передачу, до нормативного.
В соответствии с решением Совета директоров ПАО «Россети» 11.05.2018 (протокол от 14.05.2018 № 306) мероприятия по снижению потерь электрической энергии, указанные в Плане (Программе) снижения потерь электрической энергии в электрических сетях АО «Чеченэнерго» на 2018-2022 годы, одобрены Советом директоров ПАО «Россети».
По результатам проведения проектных работ решением Совета директоров АО «Чеченэнерго» 20.03.2020 (протокол от 23.03.2020 №199) утвержден План (Программа) снижения потерь электрической энергии в электрических сетях АО «Чеченэнерго» на 2020-2024 годы (далее – Программа).
Решением Совета директоров ПАО «Россети» 30.07.2020 (протокол от 30.07.2020 №423) мероприятия Программы включены в План развития Группы компаний «Россети Северный Кавказ» и определены источники их финансирования за счет средств финансовой поддержки со стороны ПАО «Россети».
В рамках Программы в составе мероприятий по снижению потерь электроэнергии запланированы мероприятия по модернизации средств учета электроэнергии в период 2020-2022 годы.
Решением Совета директоров АО «Чеченэнерго» 04.02.2021 (протокол от 05.02.2021 №227) утвержден скорректированный План (Программа) снижения потерь электрической энергии в электрических сетях АО «Чеченэнерго» на 2020-2024 годы с учетом фактического исполнения мероприятий по итогам 2020 года.
</t>
  </si>
  <si>
    <t>Реконструкция ВЛ 0,4 кВ Ф-1 ПС 35 кВ Итум-Кали протяженностью 6,87 км,  ВЛ 0,4 кВ Ф-2 ПС 35 кВ Итум-Кали 11,46 км, ВЛ 0,4 кВ Ф-4 ПС 35 кВ Итум-Кали 9,46 км. Строительство ВЛ 10 кВ Ф-1 ПС 35 кВ Итум-Кали протяженностью 0,66 км, ВЛ 10 кВ Ф-4 ПС 35 кВ Итум-Кали 33,65 км. Реконструкция ТП Ф-1 ПС 35 кВ Итум-Кали мощностью 0,20 МВА, ТП Ф-2 ПС 35 кВ Итум-Кали 0,45 МВА, ТП Ф-4 ПС 35 кВ Итум-Кали 0,22 МВА. Строительство ТП Ф-1 ПС 35 кВ Итум-Кали мошностью 0,10 МВА, ТП Ф-4 ПС 35 кВ Итум-Кали 0,14 МВА трансформаторной мощности в рамках "Плана (программы) снижения потерь электрической энергии в электрических сетях АО "Чеченэнерго". Итум-Калинские РЭС</t>
  </si>
  <si>
    <t xml:space="preserve"> ВЛ 0,4 кВ Ф-1 ПС 35 кВ Итум-Кали ТП 1-6</t>
  </si>
  <si>
    <t>АС-35</t>
  </si>
  <si>
    <t>СИП 4х50, СИП 4х70</t>
  </si>
  <si>
    <t>ВЛ</t>
  </si>
  <si>
    <t>СВ-95, СВ-110</t>
  </si>
  <si>
    <t>не осуществлялось</t>
  </si>
  <si>
    <t xml:space="preserve"> ВЛ 0,4 кВ Ф-1 ПС 35 кВ Итум-Кали ТП 1-9</t>
  </si>
  <si>
    <t xml:space="preserve"> ВЛ 0,4 кВ Ф-1 ПС 35 кВ Итум-Кали ТП 1-9А</t>
  </si>
  <si>
    <t xml:space="preserve"> ВЛ 0,4 кВ Ф-1 ПС 35 кВ Итум-Кали ТП 1-10</t>
  </si>
  <si>
    <t xml:space="preserve"> ВЛ 0,4 кВ Ф-2 ПС 35 кВ Итум-Кали ТП 2-20</t>
  </si>
  <si>
    <t xml:space="preserve"> ВЛ 0,4 кВ Ф-2 ПС 35 кВ Итум-Кали ТП 2-2</t>
  </si>
  <si>
    <t xml:space="preserve"> ВЛ 0,4 кВ Ф-2 ПС 35 кВ Итум-Кали ТП 2-17</t>
  </si>
  <si>
    <t xml:space="preserve"> ВЛ 0,4 кВ Ф-2 ПС 35 кВ Итум-Кали ТП 2-5</t>
  </si>
  <si>
    <t xml:space="preserve"> ВЛ 0,4 кВ Ф-2 ПС 35 кВ Итум-Кали ТП 2-7</t>
  </si>
  <si>
    <t xml:space="preserve"> ВЛ 0,4 кВ Ф-4 ПС 35 кВ Итум-Кали ТП 4-17</t>
  </si>
  <si>
    <t xml:space="preserve"> ВЛ 0,4 кВ Ф-4 ПС 35 кВ Итум-Кали ТП 4-17А</t>
  </si>
  <si>
    <t xml:space="preserve"> ВЛ 0,4 кВ Ф-4 ПС 35 кВ Итум-Кали ТП 4-23</t>
  </si>
  <si>
    <t xml:space="preserve"> ВЛ 0,4 кВ Ф-4 ПС 35 кВ Итум-Кали ТП 4-23А</t>
  </si>
  <si>
    <t xml:space="preserve"> ВЛ 0,4 кВ Ф-4 ПС 35 кВ Итум-Кали ТП 4-26</t>
  </si>
  <si>
    <t xml:space="preserve"> ВЛ 0,4 кВ Ф-4 ПС 35 кВ Итум-Кали ТП 4-29</t>
  </si>
  <si>
    <t xml:space="preserve"> ВЛ 10 кВ Ф-1 ПС 35 кВ Итум-Кали ТП 1-9А</t>
  </si>
  <si>
    <t>АС-50</t>
  </si>
  <si>
    <t>СВ-110</t>
  </si>
  <si>
    <t xml:space="preserve"> ВЛ 10 кВ Ф-4 ПС 35 кВ Итум-Кали ТП 4-17А</t>
  </si>
  <si>
    <t xml:space="preserve"> ВЛ 10 кВ Ф-4 ПС 35 кВ Итум-Кали ТП 4-23А</t>
  </si>
  <si>
    <t xml:space="preserve"> ВЛ 10 кВ Ф-4 ПС 35 кВ Итум-Кали</t>
  </si>
  <si>
    <t xml:space="preserve"> ТП Ф-1 ПС 35 кВ Итум-Кали ТП 1-6</t>
  </si>
  <si>
    <t>ТМГ</t>
  </si>
  <si>
    <t>КТП с ТМ</t>
  </si>
  <si>
    <t>КТПн с ТМГ</t>
  </si>
  <si>
    <t>ТП 1-6</t>
  </si>
  <si>
    <t>2020-2021</t>
  </si>
  <si>
    <t xml:space="preserve"> ТП Ф-1 ПС 35 кВ Итум-Кали ТП 1-10</t>
  </si>
  <si>
    <t>ТП 1-10</t>
  </si>
  <si>
    <t xml:space="preserve"> ТП Ф-2 ПС 35 кВ Итум-Кали ТП 2-2</t>
  </si>
  <si>
    <t>ТП 2-2</t>
  </si>
  <si>
    <t xml:space="preserve"> ТП Ф-2 ПС 35 кВ Итум-Кали ТП 2-5</t>
  </si>
  <si>
    <t>ТП 2-5</t>
  </si>
  <si>
    <t xml:space="preserve"> ТП Ф-2 ПС 35 кВ Итум-Кали ТП 2-7</t>
  </si>
  <si>
    <t>ТП 2-7</t>
  </si>
  <si>
    <t xml:space="preserve"> ТП Ф-4 ПС 35 кВ Итум-Кали ТП 4-23</t>
  </si>
  <si>
    <t>ТП 4-23</t>
  </si>
  <si>
    <t xml:space="preserve"> ТП Ф-4 ПС 35 кВ Итум-Кали ТП 4-26</t>
  </si>
  <si>
    <t>ТП 4-26</t>
  </si>
  <si>
    <t xml:space="preserve"> ТП Ф-4 ПС 35 кВ Итум-Кали ТП 4-29</t>
  </si>
  <si>
    <t>ТП 4-29</t>
  </si>
  <si>
    <t xml:space="preserve"> ТП Ф-1 ПС 35 кВ Итум-Кали ТП 1-9А</t>
  </si>
  <si>
    <t>ТП 1-9А</t>
  </si>
  <si>
    <t xml:space="preserve"> ТП Ф-4 ПС 35 кВ Итум-Кали ТП 4-17А</t>
  </si>
  <si>
    <t>ТП 4-17А</t>
  </si>
  <si>
    <t xml:space="preserve"> ТП Ф-4 ПС 35 кВ Итум-Кали ТП 4-23А</t>
  </si>
  <si>
    <t>ТП 4-23А</t>
  </si>
  <si>
    <t>ООО РСФ "Мир"  № 01-18-ПИР от 17.08.2018 (объем затрат по данному объекту - 1,89 млн руб. с НДС)</t>
  </si>
  <si>
    <t>117 950,43  
118 033,76</t>
  </si>
  <si>
    <t>Конкурс 
№ 977287</t>
  </si>
  <si>
    <t>комплекс</t>
  </si>
  <si>
    <t>Конкурс 
№ 2366050 </t>
  </si>
  <si>
    <t>Договор  от 17.08.2018 № 01-08-ПИР  заключен на общую сумму 143 939,50  тыс. руб. с НДС (в соответствии с доп. соглашением № 2 от 18.02.2019, изменение ставки НДС) , объем ПИР по ПСП  э/э  в сетях Итум-Калинских РЭС -  1 887,72 тыс. руб. с НДС.
Дата исполнения договора - в соотетствтсии с доп. соглашением № 1 от 28.12.2018</t>
  </si>
  <si>
    <t>2.2.</t>
  </si>
  <si>
    <t>3.7.</t>
  </si>
  <si>
    <t>Прочее новое строительство объектов электросетевого хозяйства</t>
  </si>
  <si>
    <t>Развитие электрической сети/усиление существующей электрической сети, связанное с подключением новых потребителей.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</si>
  <si>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не применимо</t>
  </si>
  <si>
    <t>Чеченская Республика</t>
  </si>
  <si>
    <t>Итум-Калинский район</t>
  </si>
  <si>
    <t>местный</t>
  </si>
  <si>
    <t>+</t>
  </si>
  <si>
    <t>Показатель увеличения мощности силовых (авто-) трансформаторов на подстанциях 10 кв, не связанного с осуществлением технологического присоединения к электрическим сетям ; - 1,12 МВт. Показатель увеличения протяженности линий электропередачи, не связанного с осуществлением технологического присоединения к электрическим сетям проектного класса напряжения 0,4 кв - 62,09 км. Показатель объема финансовых потребностей, необходимых для реализации мероприятий, направленных на выполнение требований законодательства (фтз) - 89,06 млн.руб.</t>
  </si>
  <si>
    <t>не предусмотрен</t>
  </si>
  <si>
    <t>не проводились</t>
  </si>
  <si>
    <t>Исполнение Федерального закона от 29.12.2014 № 466-ФЗ, предусматривающего продление особых условий функционирования оптового рынка электрической энергии (мощности) на территории Северо-Кавказского федерального округа, а также исполнение протокольных решений совещания по тарифному регулированию и установления единых (котловых) тарифов на услуги по передаче электрической энергии по региональным сетям Чеченской Республики.</t>
  </si>
  <si>
    <t>Доведение уровня потерь до нормативов, утвержденных Постановлением Правительства Российской Федерации от 30.04.2018 № 534 «О внесении изменений в некоторые акты Правительства Российской Федерации в связи с продлением особенностей функционирования оптового и розничных рынков на территориях отдельных частей ценовых зон оптового рынка», которым предусмотрено поэтапное доведение уровня потерь электрической энергии в электрических сетях на территории Республик СКФО, включенного в тариф на передачу, до нормативного.
Численное значение экономии от снижения потерь составит 6,08 млн.кВтч; экономия от снижения потерь и роста объема оказанных услуг составит 11,69 млн. руб.</t>
  </si>
  <si>
    <t>67,16 млн.руб./МВА. 1,21 млн.руб./км.</t>
  </si>
  <si>
    <t>1,12 МВА (1,12 МВА)  62,09 км (62,09 км)</t>
  </si>
  <si>
    <t>Строительство</t>
  </si>
  <si>
    <t>Итого за год (нарастающим итогом)</t>
  </si>
  <si>
    <t>за текущий квартал</t>
  </si>
  <si>
    <t>строительный контроль</t>
  </si>
  <si>
    <t>Авторский надзор</t>
  </si>
  <si>
    <t>объем заключенного договора в ценах _2020_ года с НДС, млн. руб.</t>
  </si>
  <si>
    <t>объем заключенного договора в ценах _2021_ года с НДС, млн. руб.</t>
  </si>
  <si>
    <t>- прочие затраты по объекту, в т.ч.</t>
  </si>
  <si>
    <t>заработная плата производственного персонала</t>
  </si>
  <si>
    <t>проценты за пользование кредитными средствами</t>
  </si>
  <si>
    <t>10.11..2024</t>
  </si>
  <si>
    <t>Факт 2023 года</t>
  </si>
  <si>
    <t xml:space="preserve">2024 год </t>
  </si>
  <si>
    <t xml:space="preserve"> по состоянию на 01.01.2023</t>
  </si>
  <si>
    <t>по состоянию на 01.01.2024</t>
  </si>
  <si>
    <t>Договор  от 06.10.2020 № 18-20-СМР-ЧЭ "под ключ"  (СМР, ПНР, в том числе поставка оборудования) заключен на общую сумму 702 229,48  тыс. руб. с НДС, объем затрат по Итум-Калинским РЭС - 80 778,62 тыс. руб. с НДС. Факт выполнения составил 46 307 тыс. руб. с НДС,  в соответствии с протоколом совещания ПАО "Россети" от 23.11.2023 высвободившиеся средства перераспределены на титул L_Che369 (реконструкции сетей в Грозненских ГЭС)</t>
  </si>
  <si>
    <t>АО "ЦИУС ЕЭС"</t>
  </si>
  <si>
    <t>без использования функционала ЭТП</t>
  </si>
  <si>
    <t>Договор АО "ЦИУС ЕЭС" от 11.01.2021 № 01-21-СК-ЧЭ заключен с взаимозависимым лицом на основании решения СД ПАО "Россети" (протокол от 05.10.2018 № 324). Объем затрат на данному объекту составляет 1 037,27 тыс. руб. с НДС</t>
  </si>
  <si>
    <t>СР</t>
  </si>
  <si>
    <t>ЕИ</t>
  </si>
  <si>
    <t xml:space="preserve">ООО РСФ "МИР"    </t>
  </si>
  <si>
    <t xml:space="preserve">ООО РСФ "МИР" </t>
  </si>
  <si>
    <t>ЦЗО</t>
  </si>
  <si>
    <t>ПР 161220/20</t>
  </si>
  <si>
    <t>ООО РСФ "МИР" Договор а от 21.12.2020  №24-20-ЧЭ. Объем затрат по данному объекту составляет - 92,61 тыс. руб. с НДС</t>
  </si>
  <si>
    <t>ООО "НИЙСО и К" № 18-20-СМР-ЧЭ от 06.10.2020 "под ключ"  (объем затрат по данному объекту - 46,31 млн руб. с НДС)</t>
  </si>
  <si>
    <t>РСФ "МИР" ООО №24-20-ЧЭ от 21.12.2020, объем затрат по данному объекту - 0,093 млн руб. с НДС</t>
  </si>
  <si>
    <t>АО "ЦИУС ЕЭС" № 01-21-СК-ЧЭ от 11.01.21, объем затрат по данному объекту - 1,04 млн руб. с НДС</t>
  </si>
  <si>
    <t>объем заключенного договора в ценах _2018_ года с НДС, млн. руб.</t>
  </si>
  <si>
    <t>10.11..2023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</si>
</sst>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_р_._-;\-* #,##0.00_р_._-;_-* &quot;-&quot;??_р_._-;_-@_-"/>
    <numFmt numFmtId="165" formatCode="#,##0_ ;\-#,##0\ "/>
    <numFmt numFmtId="166" formatCode="_-* #,##0.00\ _р_._-;\-* #,##0.00\ _р_._-;_-* &quot;-&quot;??\ _р_._-;_-@_-"/>
    <numFmt numFmtId="167" formatCode="0.0000"/>
    <numFmt numFmtId="168" formatCode="0.000"/>
    <numFmt numFmtId="169" formatCode="[$-419]mmmm\ yyyy;@"/>
    <numFmt numFmtId="170" formatCode="0.000000"/>
  </numFmts>
  <fonts count="70" x14ac:knownFonts="1">
    <font>
      <sz val="11"/>
      <color theme="1"/>
      <name val="Calibri"/>
      <family val="2"/>
      <charset val="204"/>
      <scheme val="minor"/>
    </font>
    <font>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vertAlign val="superscript"/>
      <sz val="12"/>
      <color indexed="8"/>
      <name val="Times New Roman"/>
      <family val="1"/>
      <charset val="204"/>
    </font>
    <font>
      <b/>
      <sz val="14"/>
      <name val="Times New Roman"/>
      <family val="1"/>
      <charset val="204"/>
    </font>
    <font>
      <u/>
      <sz val="12"/>
      <name val="Times New Roman"/>
      <family val="1"/>
      <charset val="204"/>
    </font>
    <font>
      <sz val="10"/>
      <name val="Helv"/>
    </font>
    <font>
      <b/>
      <u/>
      <sz val="12"/>
      <color indexed="8"/>
      <name val="Times New Roman"/>
      <family val="1"/>
      <charset val="204"/>
    </font>
    <font>
      <b/>
      <sz val="12"/>
      <color indexed="8"/>
      <name val="Times New Roman"/>
      <family val="1"/>
      <charset val="204"/>
    </font>
    <font>
      <sz val="12"/>
      <color indexed="8"/>
      <name val="Calibri"/>
      <family val="2"/>
    </font>
    <font>
      <b/>
      <sz val="11"/>
      <color indexed="8"/>
      <name val="Calibri"/>
      <family val="2"/>
      <charset val="204"/>
    </font>
    <font>
      <b/>
      <sz val="11"/>
      <color indexed="8"/>
      <name val="Times New Roman"/>
      <family val="1"/>
      <charset val="204"/>
    </font>
    <font>
      <sz val="11"/>
      <color indexed="8"/>
      <name val="Times New Roman"/>
      <family val="1"/>
      <charset val="204"/>
    </font>
    <font>
      <b/>
      <vertAlign val="superscript"/>
      <sz val="11"/>
      <color indexed="8"/>
      <name val="Calibri"/>
      <family val="2"/>
      <charset val="204"/>
    </font>
    <font>
      <b/>
      <sz val="11"/>
      <color indexed="8"/>
      <name val="Symbol"/>
      <family val="1"/>
      <charset val="2"/>
    </font>
    <font>
      <sz val="11"/>
      <color indexed="8"/>
      <name val="Symbol"/>
      <family val="1"/>
      <charset val="2"/>
    </font>
    <font>
      <vertAlign val="superscript"/>
      <sz val="11"/>
      <color indexed="8"/>
      <name val="Calibri"/>
      <family val="2"/>
      <charset val="204"/>
    </font>
    <font>
      <b/>
      <sz val="8"/>
      <color indexed="8"/>
      <name val="Times New Roman"/>
      <family val="1"/>
      <charset val="204"/>
    </font>
    <font>
      <sz val="8"/>
      <color indexed="8"/>
      <name val="Times New Roman"/>
      <family val="1"/>
      <charset val="204"/>
    </font>
    <font>
      <b/>
      <sz val="10"/>
      <name val="Times New Roman"/>
      <family val="1"/>
      <charset val="204"/>
    </font>
    <font>
      <sz val="11"/>
      <color theme="1"/>
      <name val="Calibri"/>
      <family val="2"/>
      <charset val="204"/>
      <scheme val="minor"/>
    </font>
    <font>
      <sz val="11"/>
      <color rgb="FF000000"/>
      <name val="SimSun"/>
      <family val="2"/>
      <charset val="204"/>
    </font>
    <font>
      <sz val="11"/>
      <color theme="1"/>
      <name val="Calibri"/>
      <family val="2"/>
      <scheme val="minor"/>
    </font>
    <font>
      <sz val="12"/>
      <color theme="1"/>
      <name val="Times New Roman"/>
      <family val="1"/>
      <charset val="204"/>
    </font>
    <font>
      <b/>
      <sz val="11"/>
      <color theme="1"/>
      <name val="Calibri"/>
      <family val="2"/>
      <charset val="204"/>
      <scheme val="minor"/>
    </font>
    <font>
      <sz val="11"/>
      <name val="Calibri"/>
      <family val="2"/>
      <scheme val="minor"/>
    </font>
    <font>
      <b/>
      <sz val="12"/>
      <color theme="1"/>
      <name val="Times New Roman"/>
      <family val="1"/>
      <charset val="204"/>
    </font>
    <font>
      <sz val="14"/>
      <color theme="1"/>
      <name val="Times New Roman"/>
      <family val="1"/>
      <charset val="204"/>
    </font>
    <font>
      <b/>
      <u/>
      <sz val="12"/>
      <color theme="1"/>
      <name val="Times New Roman"/>
      <family val="1"/>
      <charset val="204"/>
    </font>
    <font>
      <sz val="10"/>
      <color indexed="8"/>
      <name val="Times New Roman"/>
      <family val="1"/>
      <charset val="204"/>
    </font>
    <font>
      <u/>
      <sz val="11"/>
      <color theme="10"/>
      <name val="Calibri"/>
      <family val="2"/>
      <charset val="204"/>
      <scheme val="minor"/>
    </font>
    <font>
      <sz val="13"/>
      <color theme="1"/>
      <name val="Times New Roman"/>
      <family val="1"/>
      <charset val="204"/>
    </font>
    <font>
      <sz val="11"/>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indexed="9"/>
        <bgColor indexed="64"/>
      </patternFill>
    </fill>
  </fills>
  <borders count="3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auto="1"/>
      </left>
      <right style="thin">
        <color auto="1"/>
      </right>
      <top style="thin">
        <color auto="1"/>
      </top>
      <bottom style="thin">
        <color auto="1"/>
      </bottom>
      <diagonal/>
    </border>
  </borders>
  <cellStyleXfs count="87">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5" borderId="0" applyNumberFormat="0" applyBorder="0" applyAlignment="0" applyProtection="0"/>
    <xf numFmtId="0" fontId="14" fillId="8" borderId="0" applyNumberFormat="0" applyBorder="0" applyAlignment="0" applyProtection="0"/>
    <xf numFmtId="0" fontId="14" fillId="11" borderId="0" applyNumberFormat="0" applyBorder="0" applyAlignment="0" applyProtection="0"/>
    <xf numFmtId="0" fontId="15" fillId="12"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6" fillId="0" borderId="0"/>
    <xf numFmtId="0" fontId="15"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9" borderId="0" applyNumberFormat="0" applyBorder="0" applyAlignment="0" applyProtection="0"/>
    <xf numFmtId="0" fontId="17" fillId="7" borderId="1" applyNumberFormat="0" applyAlignment="0" applyProtection="0"/>
    <xf numFmtId="0" fontId="18" fillId="20" borderId="2" applyNumberFormat="0" applyAlignment="0" applyProtection="0"/>
    <xf numFmtId="0" fontId="19" fillId="20" borderId="1" applyNumberFormat="0" applyAlignment="0" applyProtection="0"/>
    <xf numFmtId="0" fontId="20" fillId="0" borderId="3" applyNumberFormat="0" applyFill="0" applyAlignment="0" applyProtection="0"/>
    <xf numFmtId="0" fontId="21" fillId="0" borderId="4" applyNumberFormat="0" applyFill="0" applyAlignment="0" applyProtection="0"/>
    <xf numFmtId="0" fontId="22" fillId="0" borderId="5" applyNumberFormat="0" applyFill="0" applyAlignment="0" applyProtection="0"/>
    <xf numFmtId="0" fontId="22" fillId="0" borderId="0" applyNumberFormat="0" applyFill="0" applyBorder="0" applyAlignment="0" applyProtection="0"/>
    <xf numFmtId="0" fontId="23" fillId="0" borderId="6" applyNumberFormat="0" applyFill="0" applyAlignment="0" applyProtection="0"/>
    <xf numFmtId="0" fontId="24" fillId="21" borderId="7" applyNumberFormat="0" applyAlignment="0" applyProtection="0"/>
    <xf numFmtId="0" fontId="25" fillId="0" borderId="0" applyNumberFormat="0" applyFill="0" applyBorder="0" applyAlignment="0" applyProtection="0"/>
    <xf numFmtId="0" fontId="26" fillId="22" borderId="0" applyNumberFormat="0" applyBorder="0" applyAlignment="0" applyProtection="0"/>
    <xf numFmtId="0" fontId="9" fillId="0" borderId="0"/>
    <xf numFmtId="0" fontId="57" fillId="0" borderId="0"/>
    <xf numFmtId="0" fontId="27" fillId="0" borderId="0"/>
    <xf numFmtId="0" fontId="12" fillId="0" borderId="0"/>
    <xf numFmtId="0" fontId="37" fillId="0" borderId="0"/>
    <xf numFmtId="0" fontId="9" fillId="0" borderId="0"/>
    <xf numFmtId="0" fontId="9" fillId="0" borderId="0"/>
    <xf numFmtId="0" fontId="27" fillId="0" borderId="0"/>
    <xf numFmtId="0" fontId="9" fillId="0" borderId="0"/>
    <xf numFmtId="0" fontId="58" fillId="0" borderId="0"/>
    <xf numFmtId="0" fontId="9" fillId="0" borderId="0"/>
    <xf numFmtId="0" fontId="58" fillId="0" borderId="0"/>
    <xf numFmtId="0" fontId="57" fillId="0" borderId="0"/>
    <xf numFmtId="0" fontId="57" fillId="0" borderId="0"/>
    <xf numFmtId="0" fontId="57" fillId="0" borderId="0"/>
    <xf numFmtId="0" fontId="57" fillId="0" borderId="0"/>
    <xf numFmtId="0" fontId="59" fillId="0" borderId="0"/>
    <xf numFmtId="0" fontId="57" fillId="0" borderId="0"/>
    <xf numFmtId="0" fontId="9" fillId="0" borderId="0"/>
    <xf numFmtId="0" fontId="9" fillId="0" borderId="0"/>
    <xf numFmtId="0" fontId="28" fillId="3" borderId="0" applyNumberFormat="0" applyBorder="0" applyAlignment="0" applyProtection="0"/>
    <xf numFmtId="0" fontId="29" fillId="0" borderId="0" applyNumberFormat="0" applyFill="0" applyBorder="0" applyAlignment="0" applyProtection="0"/>
    <xf numFmtId="0" fontId="14" fillId="23" borderId="8" applyNumberFormat="0" applyFont="0" applyAlignment="0" applyProtection="0"/>
    <xf numFmtId="9" fontId="1" fillId="0" borderId="0" applyFont="0" applyFill="0" applyBorder="0" applyAlignment="0" applyProtection="0"/>
    <xf numFmtId="9" fontId="27" fillId="0" borderId="0" applyFont="0" applyFill="0" applyBorder="0" applyAlignment="0" applyProtection="0"/>
    <xf numFmtId="9" fontId="9" fillId="0" borderId="0" applyFont="0" applyFill="0" applyBorder="0" applyAlignment="0" applyProtection="0"/>
    <xf numFmtId="9" fontId="14" fillId="0" borderId="0" applyFont="0" applyFill="0" applyBorder="0" applyAlignment="0" applyProtection="0"/>
    <xf numFmtId="0" fontId="30" fillId="0" borderId="9" applyNumberFormat="0" applyFill="0" applyAlignment="0" applyProtection="0"/>
    <xf numFmtId="0" fontId="43" fillId="0" borderId="0"/>
    <xf numFmtId="0" fontId="31" fillId="0" borderId="0" applyNumberFormat="0" applyFill="0" applyBorder="0" applyAlignment="0" applyProtection="0"/>
    <xf numFmtId="164" fontId="1" fillId="0" borderId="0" applyFont="0" applyFill="0" applyBorder="0" applyAlignment="0" applyProtection="0"/>
    <xf numFmtId="165" fontId="27" fillId="0" borderId="0" applyFont="0" applyFill="0" applyBorder="0" applyAlignment="0" applyProtection="0"/>
    <xf numFmtId="166" fontId="1" fillId="0" borderId="0" applyFont="0" applyFill="0" applyBorder="0" applyAlignment="0" applyProtection="0"/>
    <xf numFmtId="0" fontId="32" fillId="4"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9" fillId="0" borderId="0"/>
    <xf numFmtId="0" fontId="1" fillId="23" borderId="8" applyNumberFormat="0" applyFont="0" applyAlignment="0" applyProtection="0"/>
    <xf numFmtId="9" fontId="1" fillId="0" borderId="0" applyFont="0" applyFill="0" applyBorder="0" applyAlignment="0" applyProtection="0"/>
    <xf numFmtId="0" fontId="67" fillId="0" borderId="0" applyNumberFormat="0" applyFill="0" applyBorder="0" applyAlignment="0" applyProtection="0"/>
  </cellStyleXfs>
  <cellXfs count="378">
    <xf numFmtId="0" fontId="0" fillId="0" borderId="0" xfId="0"/>
    <xf numFmtId="0" fontId="2" fillId="0" borderId="0" xfId="53" applyFont="1" applyFill="1" applyBorder="1" applyAlignment="1">
      <alignment horizontal="center" vertical="center"/>
    </xf>
    <xf numFmtId="0" fontId="2" fillId="0" borderId="0" xfId="53" applyFont="1" applyFill="1" applyBorder="1" applyAlignment="1">
      <alignment vertical="center"/>
    </xf>
    <xf numFmtId="0" fontId="41" fillId="0" borderId="0" xfId="42" applyFont="1" applyFill="1" applyAlignment="1"/>
    <xf numFmtId="0" fontId="33" fillId="0" borderId="0" xfId="42" applyFont="1" applyFill="1"/>
    <xf numFmtId="0" fontId="9" fillId="0" borderId="0" xfId="42" applyFill="1"/>
    <xf numFmtId="1" fontId="34" fillId="0" borderId="0" xfId="42" applyNumberFormat="1" applyFont="1" applyFill="1" applyAlignment="1">
      <alignment horizontal="left" vertical="top"/>
    </xf>
    <xf numFmtId="49" fontId="33" fillId="0" borderId="0" xfId="42" applyNumberFormat="1" applyFont="1" applyFill="1" applyAlignment="1">
      <alignment horizontal="left" vertical="top" wrapText="1"/>
    </xf>
    <xf numFmtId="49" fontId="33" fillId="0" borderId="0" xfId="42" applyNumberFormat="1" applyFont="1" applyFill="1" applyBorder="1" applyAlignment="1">
      <alignment horizontal="left" vertical="top"/>
    </xf>
    <xf numFmtId="0" fontId="33" fillId="0" borderId="0" xfId="42" applyFont="1" applyFill="1" applyBorder="1" applyAlignment="1">
      <alignment horizontal="center" vertical="center"/>
    </xf>
    <xf numFmtId="0" fontId="41" fillId="0" borderId="0" xfId="42" applyFont="1" applyFill="1" applyAlignment="1">
      <alignment horizontal="center"/>
    </xf>
    <xf numFmtId="0" fontId="5" fillId="0" borderId="10" xfId="53" applyFont="1" applyFill="1" applyBorder="1" applyAlignment="1">
      <alignment horizontal="left" vertical="center" wrapText="1"/>
    </xf>
    <xf numFmtId="0" fontId="35" fillId="0" borderId="0" xfId="0" applyFont="1" applyFill="1" applyAlignment="1"/>
    <xf numFmtId="0" fontId="11" fillId="0" borderId="0" xfId="53" applyFont="1" applyFill="1" applyAlignment="1">
      <alignment horizontal="left" vertical="center"/>
    </xf>
    <xf numFmtId="0" fontId="10" fillId="0" borderId="0" xfId="42" applyFont="1" applyFill="1" applyAlignment="1">
      <alignment horizontal="right"/>
    </xf>
    <xf numFmtId="0" fontId="5" fillId="0" borderId="0" xfId="53" applyFont="1" applyFill="1" applyAlignment="1">
      <alignment vertical="center"/>
    </xf>
    <xf numFmtId="0" fontId="10" fillId="0" borderId="0" xfId="42" applyFont="1" applyFill="1" applyAlignment="1">
      <alignment horizontal="right" vertical="center"/>
    </xf>
    <xf numFmtId="0" fontId="3" fillId="0" borderId="0" xfId="53" applyFont="1" applyFill="1" applyAlignment="1">
      <alignment vertical="center"/>
    </xf>
    <xf numFmtId="0" fontId="7" fillId="0" borderId="0" xfId="53" applyFont="1" applyFill="1" applyAlignment="1">
      <alignment vertical="center"/>
    </xf>
    <xf numFmtId="0" fontId="13" fillId="0" borderId="0" xfId="53" applyFont="1" applyFill="1"/>
    <xf numFmtId="0" fontId="11" fillId="0" borderId="0" xfId="53" applyFont="1" applyFill="1" applyAlignment="1">
      <alignment horizontal="center" vertical="center"/>
    </xf>
    <xf numFmtId="0" fontId="8" fillId="0" borderId="0" xfId="53" applyFont="1" applyFill="1" applyAlignment="1">
      <alignment horizontal="center"/>
    </xf>
    <xf numFmtId="0" fontId="57" fillId="0" borderId="0" xfId="54" applyFill="1"/>
    <xf numFmtId="0" fontId="48" fillId="0" borderId="10" xfId="42" applyFont="1" applyFill="1" applyBorder="1" applyAlignment="1">
      <alignment horizontal="center" vertical="center" wrapText="1"/>
    </xf>
    <xf numFmtId="0" fontId="9" fillId="0" borderId="0" xfId="41" applyFont="1" applyFill="1" applyAlignment="1">
      <alignment horizontal="left"/>
    </xf>
    <xf numFmtId="0" fontId="4" fillId="0" borderId="0" xfId="53" applyFont="1" applyFill="1"/>
    <xf numFmtId="0" fontId="9" fillId="0" borderId="0" xfId="41" applyFont="1" applyFill="1" applyAlignment="1">
      <alignment horizontal="left" vertical="center"/>
    </xf>
    <xf numFmtId="0" fontId="35" fillId="0" borderId="10" xfId="41" applyFont="1" applyFill="1" applyBorder="1" applyAlignment="1">
      <alignment horizontal="center" vertical="center" wrapText="1"/>
    </xf>
    <xf numFmtId="0" fontId="9" fillId="0" borderId="10" xfId="41" applyFont="1" applyFill="1" applyBorder="1" applyAlignment="1">
      <alignment horizontal="center" vertical="top"/>
    </xf>
    <xf numFmtId="0" fontId="38" fillId="0" borderId="0" xfId="41" applyFont="1" applyFill="1" applyAlignment="1">
      <alignment horizontal="left"/>
    </xf>
    <xf numFmtId="0" fontId="39" fillId="0" borderId="0" xfId="41" applyFont="1" applyFill="1" applyAlignment="1">
      <alignment horizontal="left"/>
    </xf>
    <xf numFmtId="0" fontId="9" fillId="0" borderId="0" xfId="41" applyNumberFormat="1" applyFont="1" applyFill="1" applyBorder="1" applyAlignment="1">
      <alignment horizontal="left"/>
    </xf>
    <xf numFmtId="0" fontId="9" fillId="0" borderId="0" xfId="41" applyNumberFormat="1" applyFont="1" applyFill="1" applyBorder="1" applyAlignment="1">
      <alignment vertical="center"/>
    </xf>
    <xf numFmtId="0" fontId="9" fillId="0" borderId="0" xfId="41" applyFont="1" applyFill="1" applyBorder="1" applyAlignment="1">
      <alignment horizontal="left"/>
    </xf>
    <xf numFmtId="0" fontId="9" fillId="0" borderId="0" xfId="41" applyNumberFormat="1" applyFont="1" applyFill="1" applyBorder="1" applyAlignment="1">
      <alignment vertical="top" wrapText="1"/>
    </xf>
    <xf numFmtId="0" fontId="9" fillId="0" borderId="0" xfId="41" applyNumberFormat="1" applyFont="1" applyFill="1" applyBorder="1" applyAlignment="1">
      <alignment horizontal="left" vertical="center"/>
    </xf>
    <xf numFmtId="0" fontId="49" fillId="0" borderId="0" xfId="52" applyFont="1" applyFill="1" applyAlignment="1"/>
    <xf numFmtId="0" fontId="0" fillId="0" borderId="0" xfId="0" applyFill="1"/>
    <xf numFmtId="0" fontId="48" fillId="0" borderId="0" xfId="52" applyFont="1" applyFill="1" applyAlignment="1"/>
    <xf numFmtId="0" fontId="47" fillId="0" borderId="14" xfId="0" applyFont="1" applyFill="1" applyBorder="1" applyAlignment="1">
      <alignment horizontal="center" vertical="center" wrapText="1"/>
    </xf>
    <xf numFmtId="0" fontId="0" fillId="0" borderId="10" xfId="0" applyFill="1" applyBorder="1" applyAlignment="1">
      <alignment wrapText="1"/>
    </xf>
    <xf numFmtId="0" fontId="0" fillId="0" borderId="10" xfId="0" applyFill="1" applyBorder="1" applyAlignment="1">
      <alignment horizontal="center" vertical="center"/>
    </xf>
    <xf numFmtId="0" fontId="0" fillId="0" borderId="13" xfId="0" applyFill="1" applyBorder="1" applyAlignment="1">
      <alignment horizontal="center" vertical="center"/>
    </xf>
    <xf numFmtId="0" fontId="9" fillId="0" borderId="0" xfId="42" applyFont="1" applyFill="1"/>
    <xf numFmtId="0" fontId="9" fillId="0" borderId="0" xfId="42" applyFont="1" applyFill="1" applyAlignment="1">
      <alignment horizontal="center"/>
    </xf>
    <xf numFmtId="0" fontId="35" fillId="0" borderId="0" xfId="56" applyFont="1" applyFill="1" applyAlignment="1"/>
    <xf numFmtId="0" fontId="35" fillId="0" borderId="10" xfId="42" applyFont="1" applyFill="1" applyBorder="1" applyAlignment="1">
      <alignment horizontal="center" vertical="center" textRotation="90" wrapText="1"/>
    </xf>
    <xf numFmtId="49" fontId="35" fillId="0" borderId="10" xfId="42" applyNumberFormat="1" applyFont="1" applyFill="1" applyBorder="1" applyAlignment="1">
      <alignment horizontal="center" vertical="center" wrapText="1"/>
    </xf>
    <xf numFmtId="0" fontId="35" fillId="0" borderId="10" xfId="42" applyFont="1" applyFill="1" applyBorder="1" applyAlignment="1">
      <alignment horizontal="left" vertical="center" wrapText="1"/>
    </xf>
    <xf numFmtId="0" fontId="35" fillId="0" borderId="0" xfId="42" applyFont="1" applyFill="1"/>
    <xf numFmtId="49" fontId="9" fillId="0" borderId="10" xfId="42" applyNumberFormat="1" applyFont="1" applyFill="1" applyBorder="1" applyAlignment="1">
      <alignment horizontal="center" vertical="center" wrapText="1"/>
    </xf>
    <xf numFmtId="0" fontId="9" fillId="0" borderId="10" xfId="42" applyFont="1" applyFill="1" applyBorder="1" applyAlignment="1">
      <alignment horizontal="left" vertical="center" wrapText="1"/>
    </xf>
    <xf numFmtId="1" fontId="9" fillId="0" borderId="10" xfId="42" applyNumberFormat="1" applyFont="1" applyFill="1" applyBorder="1" applyAlignment="1">
      <alignment horizontal="center" vertical="center" wrapText="1"/>
    </xf>
    <xf numFmtId="0" fontId="9" fillId="0" borderId="15" xfId="42" applyFont="1" applyFill="1" applyBorder="1" applyAlignment="1">
      <alignment horizontal="left" vertical="center" wrapText="1"/>
    </xf>
    <xf numFmtId="0" fontId="36" fillId="0" borderId="10" xfId="48" applyFont="1" applyFill="1" applyBorder="1" applyAlignment="1">
      <alignment horizontal="left" vertical="center" wrapText="1"/>
    </xf>
    <xf numFmtId="0" fontId="9" fillId="0" borderId="0" xfId="42" applyFont="1" applyFill="1" applyBorder="1"/>
    <xf numFmtId="0" fontId="9" fillId="0" borderId="0" xfId="42" applyFont="1" applyFill="1" applyBorder="1" applyAlignment="1">
      <alignment horizontal="center"/>
    </xf>
    <xf numFmtId="0" fontId="9" fillId="0" borderId="0" xfId="42" applyFont="1" applyFill="1" applyBorder="1" applyAlignment="1"/>
    <xf numFmtId="0" fontId="33" fillId="0" borderId="0" xfId="52" applyFont="1" applyFill="1"/>
    <xf numFmtId="0" fontId="49" fillId="0" borderId="0" xfId="52" applyFont="1" applyFill="1"/>
    <xf numFmtId="0" fontId="45" fillId="0" borderId="10" xfId="52" applyFont="1" applyFill="1" applyBorder="1" applyAlignment="1">
      <alignment horizontal="center" vertical="center"/>
    </xf>
    <xf numFmtId="2" fontId="9" fillId="0" borderId="0" xfId="42" applyNumberFormat="1" applyFont="1" applyFill="1"/>
    <xf numFmtId="0" fontId="35" fillId="0" borderId="10" xfId="42" applyFont="1" applyFill="1" applyBorder="1" applyAlignment="1">
      <alignment horizontal="center" vertical="center" wrapText="1"/>
    </xf>
    <xf numFmtId="0" fontId="9" fillId="0" borderId="14" xfId="42" applyFont="1" applyFill="1" applyBorder="1" applyAlignment="1">
      <alignment horizontal="center" vertical="center" wrapText="1"/>
    </xf>
    <xf numFmtId="0" fontId="5" fillId="0" borderId="10" xfId="48" applyFont="1" applyFill="1" applyBorder="1" applyAlignment="1">
      <alignment horizontal="left" vertical="center" wrapText="1"/>
    </xf>
    <xf numFmtId="0" fontId="5" fillId="0" borderId="12" xfId="48" applyFont="1" applyFill="1" applyBorder="1" applyAlignment="1">
      <alignment horizontal="left" vertical="center" wrapText="1"/>
    </xf>
    <xf numFmtId="0" fontId="9" fillId="0" borderId="11" xfId="42" applyFont="1" applyFill="1" applyBorder="1" applyAlignment="1">
      <alignment vertical="center" wrapText="1"/>
    </xf>
    <xf numFmtId="49" fontId="60" fillId="0" borderId="10" xfId="53" applyNumberFormat="1" applyFont="1" applyFill="1" applyBorder="1" applyAlignment="1">
      <alignment vertical="center"/>
    </xf>
    <xf numFmtId="0" fontId="60" fillId="0" borderId="11" xfId="53" applyFont="1" applyFill="1" applyBorder="1" applyAlignment="1">
      <alignment vertical="center" wrapText="1"/>
    </xf>
    <xf numFmtId="0" fontId="60" fillId="0" borderId="10" xfId="53" applyFont="1" applyFill="1" applyBorder="1" applyAlignment="1">
      <alignment horizontal="left" vertical="center" wrapText="1"/>
    </xf>
    <xf numFmtId="49" fontId="5" fillId="0" borderId="10" xfId="53" applyNumberFormat="1" applyFont="1" applyFill="1" applyBorder="1" applyAlignment="1">
      <alignment horizontal="center" vertical="center" wrapText="1"/>
    </xf>
    <xf numFmtId="49" fontId="5" fillId="0" borderId="10" xfId="53" applyNumberFormat="1" applyFont="1" applyFill="1" applyBorder="1" applyAlignment="1">
      <alignment horizontal="left" vertical="center" wrapText="1"/>
    </xf>
    <xf numFmtId="0" fontId="35" fillId="0" borderId="0" xfId="0" applyFont="1" applyFill="1" applyAlignment="1">
      <alignment horizontal="center" vertical="center"/>
    </xf>
    <xf numFmtId="0" fontId="35" fillId="0" borderId="0" xfId="0" applyFont="1" applyFill="1" applyAlignment="1">
      <alignment vertical="center"/>
    </xf>
    <xf numFmtId="0" fontId="8" fillId="0" borderId="0" xfId="53" applyFont="1" applyFill="1"/>
    <xf numFmtId="0" fontId="2" fillId="0" borderId="0" xfId="53" applyFont="1" applyFill="1" applyAlignment="1">
      <alignment horizontal="center" vertical="center"/>
    </xf>
    <xf numFmtId="0" fontId="35" fillId="0" borderId="12" xfId="41" applyFont="1" applyFill="1" applyBorder="1" applyAlignment="1">
      <alignment horizontal="center" vertical="center" wrapText="1"/>
    </xf>
    <xf numFmtId="0" fontId="8" fillId="0" borderId="0" xfId="53" applyFont="1" applyFill="1" applyBorder="1"/>
    <xf numFmtId="0" fontId="5" fillId="0" borderId="0" xfId="53" applyFont="1" applyFill="1" applyAlignment="1">
      <alignment horizontal="center" vertical="center"/>
    </xf>
    <xf numFmtId="0" fontId="3" fillId="0" borderId="0" xfId="53" applyFont="1" applyFill="1" applyAlignment="1">
      <alignment horizontal="center" vertical="center"/>
    </xf>
    <xf numFmtId="0" fontId="44" fillId="0" borderId="0" xfId="53" applyFont="1" applyFill="1" applyAlignment="1">
      <alignment horizontal="center" vertical="center"/>
    </xf>
    <xf numFmtId="0" fontId="9" fillId="0" borderId="0" xfId="42" applyFont="1" applyFill="1" applyBorder="1" applyAlignment="1">
      <alignment horizontal="left" wrapText="1"/>
    </xf>
    <xf numFmtId="0" fontId="45" fillId="0" borderId="10" xfId="52" applyFont="1" applyFill="1" applyBorder="1" applyAlignment="1">
      <alignment horizontal="center" vertical="center" wrapText="1"/>
    </xf>
    <xf numFmtId="0" fontId="9" fillId="0" borderId="0" xfId="42" applyFont="1" applyFill="1" applyAlignment="1">
      <alignment horizontal="right"/>
    </xf>
    <xf numFmtId="2" fontId="42" fillId="0" borderId="0" xfId="42" applyNumberFormat="1" applyFont="1" applyFill="1" applyAlignment="1">
      <alignment horizontal="right" vertical="top" wrapText="1"/>
    </xf>
    <xf numFmtId="0" fontId="33" fillId="0" borderId="0" xfId="42" applyFont="1" applyFill="1" applyAlignment="1">
      <alignment horizontal="right"/>
    </xf>
    <xf numFmtId="0" fontId="33" fillId="0" borderId="10" xfId="42" applyFont="1" applyFill="1" applyBorder="1" applyAlignment="1">
      <alignment horizontal="justify"/>
    </xf>
    <xf numFmtId="2" fontId="33" fillId="0" borderId="10" xfId="42" applyNumberFormat="1" applyFont="1" applyFill="1" applyBorder="1" applyAlignment="1">
      <alignment horizontal="justify"/>
    </xf>
    <xf numFmtId="2" fontId="33" fillId="0" borderId="10" xfId="42" applyNumberFormat="1" applyFont="1" applyFill="1" applyBorder="1" applyAlignment="1">
      <alignment horizontal="justify" vertical="top" wrapText="1"/>
    </xf>
    <xf numFmtId="9" fontId="33" fillId="0" borderId="10" xfId="42" applyNumberFormat="1" applyFont="1" applyFill="1" applyBorder="1" applyAlignment="1">
      <alignment horizontal="justify" vertical="top" wrapText="1"/>
    </xf>
    <xf numFmtId="0" fontId="33" fillId="0" borderId="10" xfId="42" applyFont="1" applyFill="1" applyBorder="1" applyAlignment="1">
      <alignment vertical="top" wrapText="1"/>
    </xf>
    <xf numFmtId="0" fontId="55" fillId="0" borderId="10" xfId="52" applyFont="1" applyFill="1" applyBorder="1" applyAlignment="1">
      <alignment horizontal="center" vertical="center"/>
    </xf>
    <xf numFmtId="0" fontId="55" fillId="0" borderId="0" xfId="52" applyFont="1" applyFill="1"/>
    <xf numFmtId="0" fontId="38" fillId="0" borderId="0" xfId="42" applyFont="1" applyFill="1" applyAlignment="1">
      <alignment horizontal="center" vertical="center"/>
    </xf>
    <xf numFmtId="0" fontId="35" fillId="0" borderId="0" xfId="42" applyFont="1" applyFill="1" applyAlignment="1">
      <alignment horizontal="center" vertical="top" wrapText="1"/>
    </xf>
    <xf numFmtId="0" fontId="38" fillId="0" borderId="0" xfId="42" applyFont="1" applyFill="1" applyBorder="1" applyAlignment="1">
      <alignment horizontal="center" vertical="center"/>
    </xf>
    <xf numFmtId="0" fontId="35" fillId="0" borderId="10" xfId="42" applyNumberFormat="1" applyFont="1" applyFill="1" applyBorder="1" applyAlignment="1">
      <alignment horizontal="center" vertical="top" wrapText="1"/>
    </xf>
    <xf numFmtId="0" fontId="56" fillId="0" borderId="10" xfId="42" applyNumberFormat="1" applyFont="1" applyFill="1" applyBorder="1" applyAlignment="1">
      <alignment horizontal="center" vertical="center" wrapText="1"/>
    </xf>
    <xf numFmtId="0" fontId="9" fillId="0" borderId="10" xfId="42" applyFont="1" applyFill="1" applyBorder="1"/>
    <xf numFmtId="0" fontId="9" fillId="0" borderId="10" xfId="42" applyNumberFormat="1" applyFont="1" applyFill="1" applyBorder="1" applyAlignment="1">
      <alignment horizontal="left" vertical="top" wrapText="1"/>
    </xf>
    <xf numFmtId="0" fontId="45" fillId="0" borderId="17" xfId="42" applyFont="1" applyFill="1" applyBorder="1" applyAlignment="1">
      <alignment horizontal="center" vertical="center" wrapText="1"/>
    </xf>
    <xf numFmtId="0" fontId="45" fillId="0" borderId="10" xfId="42" applyFont="1" applyFill="1" applyBorder="1" applyAlignment="1">
      <alignment horizontal="center" vertical="center" wrapText="1"/>
    </xf>
    <xf numFmtId="0" fontId="45" fillId="0" borderId="18" xfId="42" applyFont="1" applyFill="1" applyBorder="1" applyAlignment="1">
      <alignment horizontal="center" vertical="center" wrapText="1"/>
    </xf>
    <xf numFmtId="4" fontId="9" fillId="0" borderId="27" xfId="42" applyNumberFormat="1" applyFont="1" applyFill="1" applyBorder="1" applyAlignment="1">
      <alignment horizontal="center" vertical="center" wrapText="1"/>
    </xf>
    <xf numFmtId="9" fontId="9" fillId="0" borderId="28" xfId="60" applyFont="1" applyFill="1" applyBorder="1" applyAlignment="1">
      <alignment horizontal="center" vertical="center" wrapText="1"/>
    </xf>
    <xf numFmtId="3" fontId="9" fillId="0" borderId="28" xfId="42" applyNumberFormat="1" applyFont="1" applyFill="1" applyBorder="1" applyAlignment="1">
      <alignment horizontal="center" vertical="center" wrapText="1"/>
    </xf>
    <xf numFmtId="3" fontId="9" fillId="0" borderId="29" xfId="42" applyNumberFormat="1" applyFont="1" applyFill="1" applyBorder="1" applyAlignment="1">
      <alignment horizontal="center" vertical="center" wrapText="1"/>
    </xf>
    <xf numFmtId="0" fontId="6" fillId="0" borderId="0" xfId="53" applyFont="1" applyFill="1" applyAlignment="1">
      <alignment vertical="center"/>
    </xf>
    <xf numFmtId="0" fontId="45" fillId="0" borderId="10" xfId="53" applyFont="1" applyFill="1" applyBorder="1" applyAlignment="1">
      <alignment horizontal="center" vertical="center" wrapText="1"/>
    </xf>
    <xf numFmtId="0" fontId="45" fillId="0" borderId="10" xfId="53" applyFont="1" applyFill="1" applyBorder="1" applyAlignment="1">
      <alignment horizontal="center" vertical="center"/>
    </xf>
    <xf numFmtId="0" fontId="3" fillId="0" borderId="10" xfId="53" applyFont="1" applyFill="1" applyBorder="1" applyAlignment="1">
      <alignment horizontal="center" vertical="center"/>
    </xf>
    <xf numFmtId="0" fontId="4" fillId="0" borderId="0" xfId="53" applyFont="1" applyFill="1" applyBorder="1"/>
    <xf numFmtId="0" fontId="5" fillId="0" borderId="10" xfId="53" applyFont="1" applyFill="1" applyBorder="1" applyAlignment="1">
      <alignment horizontal="center" vertical="center" wrapText="1"/>
    </xf>
    <xf numFmtId="0" fontId="5" fillId="0" borderId="11" xfId="53" applyFont="1" applyFill="1" applyBorder="1" applyAlignment="1">
      <alignment horizontal="center" vertical="center" wrapText="1"/>
    </xf>
    <xf numFmtId="49" fontId="5" fillId="0" borderId="10" xfId="53" applyNumberFormat="1" applyFont="1" applyFill="1" applyBorder="1" applyAlignment="1">
      <alignment vertical="center"/>
    </xf>
    <xf numFmtId="0" fontId="59" fillId="0" borderId="0" xfId="53" applyFill="1" applyBorder="1"/>
    <xf numFmtId="0" fontId="59" fillId="0" borderId="0" xfId="53" applyFill="1"/>
    <xf numFmtId="0" fontId="47" fillId="0" borderId="10" xfId="0" applyFont="1" applyFill="1" applyBorder="1" applyAlignment="1">
      <alignment horizontal="center" vertical="center"/>
    </xf>
    <xf numFmtId="0" fontId="47" fillId="0" borderId="10" xfId="0" applyFont="1" applyFill="1" applyBorder="1" applyAlignment="1">
      <alignment horizontal="center" vertical="center" wrapText="1"/>
    </xf>
    <xf numFmtId="0" fontId="47" fillId="0" borderId="13" xfId="0" applyFont="1" applyFill="1" applyBorder="1" applyAlignment="1">
      <alignment horizontal="center" vertical="center" wrapText="1"/>
    </xf>
    <xf numFmtId="0" fontId="47" fillId="0" borderId="14" xfId="0" applyFont="1" applyFill="1" applyBorder="1" applyAlignment="1">
      <alignment horizontal="center" vertical="center"/>
    </xf>
    <xf numFmtId="0" fontId="0" fillId="0" borderId="10" xfId="0" applyFill="1" applyBorder="1"/>
    <xf numFmtId="0" fontId="0" fillId="0" borderId="10" xfId="0" applyFill="1" applyBorder="1" applyAlignment="1">
      <alignment horizontal="center" wrapText="1"/>
    </xf>
    <xf numFmtId="0" fontId="47" fillId="0" borderId="0" xfId="0" applyFont="1" applyFill="1"/>
    <xf numFmtId="0" fontId="5" fillId="0" borderId="10" xfId="53" applyFont="1" applyFill="1" applyBorder="1" applyAlignment="1">
      <alignment vertical="center" wrapText="1"/>
    </xf>
    <xf numFmtId="0" fontId="5" fillId="0" borderId="0" xfId="53" applyFont="1" applyFill="1" applyBorder="1" applyAlignment="1">
      <alignment vertical="center"/>
    </xf>
    <xf numFmtId="0" fontId="9" fillId="0" borderId="10" xfId="42" applyFont="1" applyFill="1" applyBorder="1" applyAlignment="1">
      <alignment vertical="center" wrapText="1"/>
    </xf>
    <xf numFmtId="0" fontId="5" fillId="0" borderId="11" xfId="53" applyFont="1" applyFill="1" applyBorder="1" applyAlignment="1">
      <alignment vertical="center" wrapText="1"/>
    </xf>
    <xf numFmtId="1" fontId="60" fillId="0" borderId="10" xfId="53" applyNumberFormat="1" applyFont="1" applyFill="1" applyBorder="1" applyAlignment="1">
      <alignment horizontal="left" vertical="center" wrapText="1"/>
    </xf>
    <xf numFmtId="2" fontId="62" fillId="0" borderId="10" xfId="53" applyNumberFormat="1" applyFont="1" applyFill="1" applyBorder="1" applyAlignment="1">
      <alignment horizontal="center"/>
    </xf>
    <xf numFmtId="0" fontId="62" fillId="0" borderId="10" xfId="53" applyFont="1" applyFill="1" applyBorder="1" applyAlignment="1">
      <alignment horizontal="center"/>
    </xf>
    <xf numFmtId="0" fontId="60" fillId="0" borderId="10" xfId="53" applyFont="1" applyFill="1" applyBorder="1" applyAlignment="1">
      <alignment vertical="center" wrapText="1"/>
    </xf>
    <xf numFmtId="0" fontId="35" fillId="0" borderId="10" xfId="41" applyFont="1" applyFill="1" applyBorder="1" applyAlignment="1">
      <alignment horizontal="center" vertical="top"/>
    </xf>
    <xf numFmtId="0" fontId="9" fillId="0" borderId="10" xfId="41" applyFont="1" applyFill="1" applyBorder="1" applyAlignment="1">
      <alignment horizontal="left" vertical="center"/>
    </xf>
    <xf numFmtId="0" fontId="45" fillId="0" borderId="11" xfId="53" applyFont="1" applyFill="1" applyBorder="1" applyAlignment="1">
      <alignment horizontal="center" vertical="center" wrapText="1"/>
    </xf>
    <xf numFmtId="0" fontId="63" fillId="0" borderId="10" xfId="53" applyFont="1" applyFill="1" applyBorder="1" applyAlignment="1">
      <alignment horizontal="center" vertical="center" wrapText="1"/>
    </xf>
    <xf numFmtId="0" fontId="63" fillId="0" borderId="11" xfId="53" applyFont="1" applyFill="1" applyBorder="1" applyAlignment="1">
      <alignment horizontal="center" vertical="center" wrapText="1"/>
    </xf>
    <xf numFmtId="0" fontId="64" fillId="0" borderId="10" xfId="53" applyFont="1" applyFill="1" applyBorder="1" applyAlignment="1">
      <alignment horizontal="center" vertical="center"/>
    </xf>
    <xf numFmtId="0" fontId="61" fillId="0" borderId="10" xfId="53" applyFont="1" applyFill="1" applyBorder="1" applyAlignment="1">
      <alignment horizontal="center" vertical="center"/>
    </xf>
    <xf numFmtId="0" fontId="61" fillId="0" borderId="11" xfId="53" applyFont="1" applyFill="1" applyBorder="1" applyAlignment="1">
      <alignment horizontal="center" vertical="center"/>
    </xf>
    <xf numFmtId="0" fontId="59" fillId="0" borderId="10" xfId="53" applyFill="1" applyBorder="1"/>
    <xf numFmtId="0" fontId="60" fillId="0" borderId="0" xfId="53" applyFont="1" applyFill="1" applyAlignment="1">
      <alignment horizontal="center" vertical="center"/>
    </xf>
    <xf numFmtId="0" fontId="60" fillId="0" borderId="0" xfId="53" applyFont="1" applyFill="1" applyAlignment="1">
      <alignment vertical="center"/>
    </xf>
    <xf numFmtId="0" fontId="60" fillId="0" borderId="11" xfId="53" applyFont="1" applyFill="1" applyBorder="1" applyAlignment="1">
      <alignment horizontal="center" vertical="center" wrapText="1"/>
    </xf>
    <xf numFmtId="0" fontId="60" fillId="0" borderId="10" xfId="53" applyFont="1" applyFill="1" applyBorder="1" applyAlignment="1">
      <alignment horizontal="center" vertical="center" wrapText="1"/>
    </xf>
    <xf numFmtId="0" fontId="60" fillId="0" borderId="11" xfId="53" applyFont="1" applyFill="1" applyBorder="1" applyAlignment="1">
      <alignment horizontal="left" vertical="center" wrapText="1"/>
    </xf>
    <xf numFmtId="2" fontId="60" fillId="0" borderId="10" xfId="53" applyNumberFormat="1" applyFont="1" applyFill="1" applyBorder="1" applyAlignment="1">
      <alignment horizontal="left" vertical="center"/>
    </xf>
    <xf numFmtId="9" fontId="9" fillId="0" borderId="10" xfId="60" applyFont="1" applyFill="1" applyBorder="1" applyAlignment="1">
      <alignment horizontal="center" vertical="center" wrapText="1"/>
    </xf>
    <xf numFmtId="0" fontId="3" fillId="0" borderId="0" xfId="53" applyFont="1" applyFill="1" applyAlignment="1">
      <alignment horizontal="center" vertical="center"/>
    </xf>
    <xf numFmtId="0" fontId="35" fillId="0" borderId="0" xfId="0" applyFont="1" applyFill="1" applyAlignment="1">
      <alignment vertical="center"/>
    </xf>
    <xf numFmtId="0" fontId="8" fillId="0" borderId="0" xfId="53" applyFont="1" applyFill="1"/>
    <xf numFmtId="0" fontId="8" fillId="0" borderId="0" xfId="53" applyFont="1" applyFill="1" applyBorder="1"/>
    <xf numFmtId="0" fontId="2" fillId="0" borderId="0" xfId="53" applyFont="1" applyFill="1" applyBorder="1" applyAlignment="1">
      <alignment horizontal="center" vertical="center"/>
    </xf>
    <xf numFmtId="0" fontId="11" fillId="0" borderId="0" xfId="53" applyFont="1" applyFill="1" applyAlignment="1">
      <alignment horizontal="left" vertical="center"/>
    </xf>
    <xf numFmtId="0" fontId="34" fillId="0" borderId="10" xfId="42" applyFont="1" applyFill="1" applyBorder="1" applyAlignment="1">
      <alignment horizontal="justify" vertical="center"/>
    </xf>
    <xf numFmtId="0" fontId="34" fillId="0" borderId="10" xfId="42" applyFont="1" applyFill="1" applyBorder="1" applyAlignment="1">
      <alignment horizontal="justify"/>
    </xf>
    <xf numFmtId="0" fontId="34" fillId="0" borderId="10" xfId="42" applyFont="1" applyFill="1" applyBorder="1" applyAlignment="1">
      <alignment vertical="top" wrapText="1"/>
    </xf>
    <xf numFmtId="0" fontId="34" fillId="0" borderId="10" xfId="42" applyFont="1" applyFill="1" applyBorder="1" applyAlignment="1">
      <alignment horizontal="justify" vertical="top" wrapText="1"/>
    </xf>
    <xf numFmtId="0" fontId="33" fillId="0" borderId="10" xfId="42" applyFont="1" applyFill="1" applyBorder="1" applyAlignment="1">
      <alignment horizontal="justify" vertical="top" wrapText="1"/>
    </xf>
    <xf numFmtId="0" fontId="34" fillId="0" borderId="10" xfId="42" applyFont="1" applyFill="1" applyBorder="1" applyAlignment="1">
      <alignment horizontal="left" vertical="center" wrapText="1"/>
    </xf>
    <xf numFmtId="0" fontId="33" fillId="0" borderId="10" xfId="42" applyFont="1" applyFill="1" applyBorder="1"/>
    <xf numFmtId="167" fontId="9" fillId="0" borderId="0" xfId="42" applyNumberFormat="1" applyFill="1"/>
    <xf numFmtId="2" fontId="9" fillId="0" borderId="0" xfId="42" applyNumberFormat="1" applyFill="1"/>
    <xf numFmtId="0" fontId="5" fillId="0" borderId="10" xfId="53" applyFont="1" applyFill="1" applyBorder="1" applyAlignment="1">
      <alignment vertical="center" wrapText="1"/>
    </xf>
    <xf numFmtId="2" fontId="9" fillId="0" borderId="10" xfId="42" applyNumberFormat="1" applyFont="1" applyFill="1" applyBorder="1" applyAlignment="1">
      <alignment horizontal="center" vertical="center" wrapText="1"/>
    </xf>
    <xf numFmtId="2" fontId="33" fillId="0" borderId="10" xfId="42" applyNumberFormat="1" applyFont="1" applyFill="1" applyBorder="1" applyAlignment="1">
      <alignment horizontal="justify" vertical="top" wrapText="1"/>
    </xf>
    <xf numFmtId="0" fontId="34" fillId="0" borderId="10" xfId="42" applyFont="1" applyFill="1" applyBorder="1" applyAlignment="1">
      <alignment vertical="top" wrapText="1"/>
    </xf>
    <xf numFmtId="0" fontId="34" fillId="0" borderId="10" xfId="42" applyFont="1" applyFill="1" applyBorder="1" applyAlignment="1">
      <alignment horizontal="justify" vertical="top" wrapText="1"/>
    </xf>
    <xf numFmtId="1" fontId="66" fillId="0" borderId="10" xfId="52" applyNumberFormat="1" applyFont="1" applyFill="1" applyBorder="1" applyAlignment="1">
      <alignment horizontal="center" vertical="center" wrapText="1"/>
    </xf>
    <xf numFmtId="0" fontId="49" fillId="24" borderId="10" xfId="52" applyFont="1" applyFill="1" applyBorder="1" applyAlignment="1">
      <alignment horizontal="center" vertical="center" wrapText="1"/>
    </xf>
    <xf numFmtId="4" fontId="49" fillId="24" borderId="10" xfId="52" applyNumberFormat="1" applyFont="1" applyFill="1" applyBorder="1" applyAlignment="1">
      <alignment horizontal="center" vertical="center" wrapText="1"/>
    </xf>
    <xf numFmtId="0" fontId="33" fillId="24" borderId="10" xfId="52" applyFont="1" applyFill="1" applyBorder="1" applyAlignment="1">
      <alignment horizontal="center" vertical="center" wrapText="1"/>
    </xf>
    <xf numFmtId="4" fontId="33" fillId="24" borderId="10" xfId="52" applyNumberFormat="1" applyFont="1" applyFill="1" applyBorder="1" applyAlignment="1">
      <alignment horizontal="center" vertical="center" wrapText="1"/>
    </xf>
    <xf numFmtId="0" fontId="67" fillId="24" borderId="10" xfId="86" applyFill="1" applyBorder="1" applyAlignment="1">
      <alignment horizontal="center" vertical="center" wrapText="1"/>
    </xf>
    <xf numFmtId="14" fontId="49" fillId="24" borderId="10" xfId="52" applyNumberFormat="1" applyFont="1" applyFill="1" applyBorder="1" applyAlignment="1">
      <alignment horizontal="center" vertical="center" wrapText="1"/>
    </xf>
    <xf numFmtId="4" fontId="66" fillId="0" borderId="10" xfId="52" applyNumberFormat="1" applyFont="1" applyFill="1" applyBorder="1" applyAlignment="1">
      <alignment horizontal="center" vertical="center" wrapText="1"/>
    </xf>
    <xf numFmtId="0" fontId="34" fillId="0" borderId="10" xfId="42" applyFont="1" applyFill="1" applyBorder="1" applyAlignment="1">
      <alignment horizontal="justify" vertical="center" wrapText="1"/>
    </xf>
    <xf numFmtId="2" fontId="34" fillId="0" borderId="10" xfId="42" applyNumberFormat="1" applyFont="1" applyFill="1" applyBorder="1" applyAlignment="1">
      <alignment horizontal="justify" vertical="top" wrapText="1"/>
    </xf>
    <xf numFmtId="4" fontId="34" fillId="0" borderId="10" xfId="42" applyNumberFormat="1" applyFont="1" applyFill="1" applyBorder="1" applyAlignment="1">
      <alignment horizontal="justify" vertical="top" wrapText="1"/>
    </xf>
    <xf numFmtId="1" fontId="66" fillId="0" borderId="10" xfId="52" applyNumberFormat="1" applyFont="1" applyFill="1" applyBorder="1" applyAlignment="1">
      <alignment horizontal="center" vertical="center"/>
    </xf>
    <xf numFmtId="4" fontId="66" fillId="0" borderId="10" xfId="52" applyNumberFormat="1" applyFont="1" applyFill="1" applyBorder="1" applyAlignment="1">
      <alignment horizontal="center" vertical="center"/>
    </xf>
    <xf numFmtId="14" fontId="66" fillId="0" borderId="10" xfId="52" applyNumberFormat="1" applyFont="1" applyFill="1" applyBorder="1" applyAlignment="1">
      <alignment horizontal="center" vertical="center"/>
    </xf>
    <xf numFmtId="14" fontId="49" fillId="25" borderId="10" xfId="52" applyNumberFormat="1" applyFont="1" applyFill="1" applyBorder="1" applyAlignment="1">
      <alignment horizontal="center" vertical="center"/>
    </xf>
    <xf numFmtId="0" fontId="66" fillId="24" borderId="10" xfId="52" applyFont="1" applyFill="1" applyBorder="1" applyAlignment="1">
      <alignment horizontal="center" vertical="center" wrapText="1"/>
    </xf>
    <xf numFmtId="0" fontId="68" fillId="0" borderId="10" xfId="0" applyFont="1" applyBorder="1"/>
    <xf numFmtId="0" fontId="9" fillId="0" borderId="10" xfId="41" applyFont="1" applyFill="1" applyBorder="1" applyAlignment="1">
      <alignment horizontal="left" vertical="top" wrapText="1"/>
    </xf>
    <xf numFmtId="0" fontId="68" fillId="0" borderId="10" xfId="0" applyFont="1" applyBorder="1" applyAlignment="1">
      <alignment horizontal="center" vertical="center"/>
    </xf>
    <xf numFmtId="0" fontId="9" fillId="0" borderId="10" xfId="41" applyFont="1" applyFill="1" applyBorder="1" applyAlignment="1">
      <alignment horizontal="left"/>
    </xf>
    <xf numFmtId="0" fontId="9" fillId="0" borderId="10" xfId="0" applyFont="1" applyBorder="1" applyAlignment="1">
      <alignment horizontal="left" vertical="top"/>
    </xf>
    <xf numFmtId="49" fontId="9" fillId="0" borderId="10" xfId="41" applyNumberFormat="1" applyFont="1" applyFill="1" applyBorder="1" applyAlignment="1">
      <alignment horizontal="left" vertical="top" wrapText="1"/>
    </xf>
    <xf numFmtId="2" fontId="68" fillId="0" borderId="10" xfId="0" applyNumberFormat="1" applyFont="1" applyBorder="1" applyAlignment="1">
      <alignment horizontal="center" vertical="center"/>
    </xf>
    <xf numFmtId="0" fontId="9" fillId="0" borderId="10" xfId="41" applyFont="1" applyFill="1" applyBorder="1" applyAlignment="1">
      <alignment horizontal="left" vertical="top"/>
    </xf>
    <xf numFmtId="168" fontId="68" fillId="0" borderId="10" xfId="0" applyNumberFormat="1" applyFont="1" applyBorder="1" applyAlignment="1">
      <alignment horizontal="center" vertical="center"/>
    </xf>
    <xf numFmtId="2" fontId="9" fillId="0" borderId="10" xfId="41" applyNumberFormat="1" applyFont="1" applyFill="1" applyBorder="1" applyAlignment="1">
      <alignment horizontal="center" vertical="top"/>
    </xf>
    <xf numFmtId="0" fontId="66" fillId="24" borderId="0" xfId="52" applyFont="1" applyFill="1"/>
    <xf numFmtId="14" fontId="49" fillId="0" borderId="10" xfId="52" applyNumberFormat="1" applyFont="1" applyFill="1" applyBorder="1" applyAlignment="1">
      <alignment horizontal="center" vertical="center" wrapText="1"/>
    </xf>
    <xf numFmtId="1" fontId="49" fillId="24" borderId="10" xfId="52" applyNumberFormat="1" applyFont="1" applyFill="1" applyBorder="1" applyAlignment="1">
      <alignment horizontal="center" vertical="center"/>
    </xf>
    <xf numFmtId="170" fontId="49" fillId="0" borderId="0" xfId="52" applyNumberFormat="1" applyFont="1" applyFill="1"/>
    <xf numFmtId="9" fontId="33" fillId="0" borderId="10" xfId="60" applyNumberFormat="1" applyFont="1" applyFill="1" applyBorder="1" applyAlignment="1">
      <alignment horizontal="justify" vertical="top" wrapText="1"/>
    </xf>
    <xf numFmtId="0" fontId="8" fillId="0" borderId="0" xfId="53" applyFont="1" applyFill="1"/>
    <xf numFmtId="0" fontId="11" fillId="0" borderId="0" xfId="53" applyFont="1" applyFill="1" applyAlignment="1">
      <alignment horizontal="left" vertical="center"/>
    </xf>
    <xf numFmtId="0" fontId="35" fillId="0" borderId="10" xfId="42" applyNumberFormat="1" applyFont="1" applyBorder="1" applyAlignment="1">
      <alignment horizontal="center" vertical="top" wrapText="1"/>
    </xf>
    <xf numFmtId="0" fontId="35" fillId="0" borderId="10" xfId="42" applyFont="1" applyBorder="1" applyAlignment="1">
      <alignment vertical="top" wrapText="1"/>
    </xf>
    <xf numFmtId="0" fontId="9" fillId="0" borderId="10" xfId="42" applyFont="1" applyBorder="1" applyAlignment="1">
      <alignment vertical="top" wrapText="1"/>
    </xf>
    <xf numFmtId="0" fontId="9" fillId="0" borderId="10" xfId="42" applyFont="1" applyBorder="1" applyAlignment="1">
      <alignment horizontal="justify" vertical="top" wrapText="1"/>
    </xf>
    <xf numFmtId="0" fontId="9" fillId="0" borderId="0" xfId="42" applyFont="1" applyFill="1" applyAlignment="1">
      <alignment vertical="top" wrapText="1"/>
    </xf>
    <xf numFmtId="0" fontId="3" fillId="0" borderId="0" xfId="53" applyFont="1" applyFill="1" applyAlignment="1">
      <alignment horizontal="center" vertical="center"/>
    </xf>
    <xf numFmtId="0" fontId="2" fillId="0" borderId="0" xfId="53" applyFont="1" applyFill="1" applyBorder="1" applyAlignment="1">
      <alignment horizontal="center" vertical="center"/>
    </xf>
    <xf numFmtId="0" fontId="35" fillId="0" borderId="10" xfId="42" applyFont="1" applyFill="1" applyBorder="1" applyAlignment="1">
      <alignment horizontal="center" vertical="center" wrapText="1"/>
    </xf>
    <xf numFmtId="0" fontId="11" fillId="0" borderId="0" xfId="53" applyFont="1" applyFill="1" applyAlignment="1">
      <alignment horizontal="center" vertical="center"/>
    </xf>
    <xf numFmtId="0" fontId="49" fillId="0" borderId="10" xfId="52" applyFont="1" applyFill="1" applyBorder="1" applyAlignment="1">
      <alignment horizontal="center" vertical="center" wrapText="1"/>
    </xf>
    <xf numFmtId="0" fontId="49" fillId="0" borderId="10" xfId="52" applyFont="1" applyFill="1" applyBorder="1"/>
    <xf numFmtId="4" fontId="49" fillId="0" borderId="10" xfId="52" applyNumberFormat="1" applyFont="1" applyFill="1" applyBorder="1" applyAlignment="1">
      <alignment horizontal="center" vertical="center"/>
    </xf>
    <xf numFmtId="14" fontId="69" fillId="0" borderId="10" xfId="52" applyNumberFormat="1" applyFont="1" applyFill="1" applyBorder="1" applyAlignment="1">
      <alignment horizontal="center" vertical="center"/>
    </xf>
    <xf numFmtId="0" fontId="49" fillId="0" borderId="13" xfId="52" applyFont="1" applyFill="1" applyBorder="1" applyAlignment="1">
      <alignment horizontal="center" vertical="center" wrapText="1"/>
    </xf>
    <xf numFmtId="2" fontId="34" fillId="0" borderId="10" xfId="42" applyNumberFormat="1" applyFont="1" applyFill="1" applyBorder="1" applyAlignment="1">
      <alignment horizontal="justify" vertical="center" wrapText="1"/>
    </xf>
    <xf numFmtId="10" fontId="33" fillId="0" borderId="10" xfId="42" applyNumberFormat="1" applyFont="1" applyFill="1" applyBorder="1" applyAlignment="1">
      <alignment horizontal="justify" vertical="top" wrapText="1"/>
    </xf>
    <xf numFmtId="168" fontId="33" fillId="0" borderId="10" xfId="42" applyNumberFormat="1" applyFont="1" applyFill="1" applyBorder="1" applyAlignment="1">
      <alignment horizontal="justify" vertical="top" wrapText="1"/>
    </xf>
    <xf numFmtId="10" fontId="33" fillId="0" borderId="10" xfId="60" applyNumberFormat="1" applyFont="1" applyFill="1" applyBorder="1" applyAlignment="1">
      <alignment horizontal="justify" vertical="top" wrapText="1"/>
    </xf>
    <xf numFmtId="0" fontId="35" fillId="0" borderId="14" xfId="42" applyFont="1" applyFill="1" applyBorder="1" applyAlignment="1">
      <alignment horizontal="center" vertical="center" wrapText="1"/>
    </xf>
    <xf numFmtId="0" fontId="49" fillId="0" borderId="10" xfId="52" applyFont="1" applyFill="1" applyBorder="1" applyAlignment="1">
      <alignment horizontal="center" vertical="center"/>
    </xf>
    <xf numFmtId="4" fontId="49" fillId="0" borderId="10" xfId="52" applyNumberFormat="1" applyFont="1" applyFill="1" applyBorder="1" applyAlignment="1">
      <alignment horizontal="center" vertical="center" wrapText="1"/>
    </xf>
    <xf numFmtId="0" fontId="49" fillId="0" borderId="10" xfId="52" applyFont="1" applyFill="1" applyBorder="1" applyAlignment="1">
      <alignment horizontal="center" vertical="center"/>
    </xf>
    <xf numFmtId="1" fontId="66" fillId="24" borderId="10" xfId="52" applyNumberFormat="1" applyFont="1" applyFill="1" applyBorder="1" applyAlignment="1">
      <alignment horizontal="justify" vertical="center" wrapText="1"/>
    </xf>
    <xf numFmtId="2" fontId="49" fillId="0" borderId="10" xfId="52" applyNumberFormat="1" applyFont="1" applyFill="1" applyBorder="1" applyAlignment="1">
      <alignment horizontal="center" vertical="center"/>
    </xf>
    <xf numFmtId="0" fontId="49" fillId="0" borderId="10" xfId="52" applyFont="1" applyFill="1" applyBorder="1" applyAlignment="1">
      <alignment horizontal="justify" vertical="center" wrapText="1"/>
    </xf>
    <xf numFmtId="49" fontId="66" fillId="0" borderId="10" xfId="52" applyNumberFormat="1" applyFont="1" applyFill="1" applyBorder="1" applyAlignment="1">
      <alignment horizontal="center" vertical="center"/>
    </xf>
    <xf numFmtId="14" fontId="49" fillId="0" borderId="10" xfId="52" applyNumberFormat="1" applyFont="1" applyFill="1" applyBorder="1" applyAlignment="1">
      <alignment horizontal="center" vertical="center"/>
    </xf>
    <xf numFmtId="2" fontId="9" fillId="0" borderId="31" xfId="42" applyNumberFormat="1" applyFont="1" applyFill="1" applyBorder="1" applyAlignment="1">
      <alignment horizontal="center" vertical="center" wrapText="1"/>
    </xf>
    <xf numFmtId="0" fontId="33" fillId="0" borderId="31" xfId="42" applyFont="1" applyFill="1" applyBorder="1" applyAlignment="1">
      <alignment horizontal="justify" vertical="center" wrapText="1"/>
    </xf>
    <xf numFmtId="0" fontId="9" fillId="0" borderId="31" xfId="42" applyNumberFormat="1" applyFont="1" applyFill="1" applyBorder="1" applyAlignment="1">
      <alignment horizontal="center" vertical="top" wrapText="1"/>
    </xf>
    <xf numFmtId="9" fontId="9" fillId="0" borderId="31" xfId="60" applyFont="1" applyFill="1" applyBorder="1" applyAlignment="1">
      <alignment horizontal="center" vertical="center" wrapText="1"/>
    </xf>
    <xf numFmtId="0" fontId="9" fillId="0" borderId="31" xfId="42" applyFont="1" applyFill="1" applyBorder="1" applyAlignment="1">
      <alignment horizontal="center" vertical="center" wrapText="1"/>
    </xf>
    <xf numFmtId="1" fontId="9" fillId="0" borderId="31" xfId="42" applyNumberFormat="1" applyFont="1" applyFill="1" applyBorder="1" applyAlignment="1">
      <alignment horizontal="center" vertical="center" wrapText="1"/>
    </xf>
    <xf numFmtId="14" fontId="9" fillId="0" borderId="31" xfId="42" applyNumberFormat="1" applyFont="1" applyFill="1" applyBorder="1" applyAlignment="1">
      <alignment horizontal="center" vertical="center" wrapText="1"/>
    </xf>
    <xf numFmtId="14" fontId="9" fillId="24" borderId="31" xfId="42" applyNumberFormat="1" applyFont="1" applyFill="1" applyBorder="1" applyAlignment="1">
      <alignment horizontal="center" vertical="center" wrapText="1"/>
    </xf>
    <xf numFmtId="14" fontId="9" fillId="24" borderId="31" xfId="42" applyNumberFormat="1" applyFont="1" applyFill="1" applyBorder="1" applyAlignment="1">
      <alignment horizontal="center" vertical="center"/>
    </xf>
    <xf numFmtId="9" fontId="9" fillId="0" borderId="31" xfId="60" applyFont="1" applyFill="1" applyBorder="1" applyAlignment="1">
      <alignment horizontal="center" vertical="center"/>
    </xf>
    <xf numFmtId="14" fontId="60" fillId="24" borderId="31" xfId="42" applyNumberFormat="1" applyFont="1" applyFill="1" applyBorder="1" applyAlignment="1">
      <alignment horizontal="center" vertical="center" wrapText="1"/>
    </xf>
    <xf numFmtId="14" fontId="60" fillId="24" borderId="31" xfId="42" applyNumberFormat="1" applyFont="1" applyFill="1" applyBorder="1" applyAlignment="1">
      <alignment horizontal="center" vertical="center"/>
    </xf>
    <xf numFmtId="14" fontId="60" fillId="0" borderId="31" xfId="0" applyNumberFormat="1" applyFont="1" applyFill="1" applyBorder="1" applyAlignment="1">
      <alignment horizontal="center" vertical="center" wrapText="1" readingOrder="1"/>
    </xf>
    <xf numFmtId="0" fontId="46" fillId="0" borderId="0" xfId="53" applyFont="1" applyFill="1" applyBorder="1" applyAlignment="1">
      <alignment horizontal="center" vertical="center" wrapText="1"/>
    </xf>
    <xf numFmtId="49" fontId="60" fillId="0" borderId="11" xfId="53" applyNumberFormat="1" applyFont="1" applyFill="1" applyBorder="1" applyAlignment="1">
      <alignment horizontal="center" vertical="center"/>
    </xf>
    <xf numFmtId="49" fontId="60" fillId="0" borderId="19" xfId="53" applyNumberFormat="1" applyFont="1" applyFill="1" applyBorder="1" applyAlignment="1">
      <alignment horizontal="center" vertical="center"/>
    </xf>
    <xf numFmtId="49" fontId="60" fillId="0" borderId="13" xfId="53" applyNumberFormat="1" applyFont="1" applyFill="1" applyBorder="1" applyAlignment="1">
      <alignment horizontal="center" vertical="center"/>
    </xf>
    <xf numFmtId="0" fontId="5" fillId="0" borderId="0" xfId="53" applyFont="1" applyFill="1" applyAlignment="1">
      <alignment horizontal="center" vertical="center"/>
    </xf>
    <xf numFmtId="0" fontId="44" fillId="0" borderId="0" xfId="53" applyFont="1" applyFill="1" applyAlignment="1">
      <alignment horizontal="center" vertical="center"/>
    </xf>
    <xf numFmtId="0" fontId="44" fillId="0" borderId="0" xfId="53" applyFont="1" applyFill="1" applyAlignment="1">
      <alignment horizontal="center" vertical="center" wrapText="1"/>
    </xf>
    <xf numFmtId="0" fontId="35" fillId="0" borderId="0" xfId="0" applyFont="1" applyFill="1" applyAlignment="1">
      <alignment horizontal="center" vertical="center"/>
    </xf>
    <xf numFmtId="0" fontId="60" fillId="0" borderId="0" xfId="53" applyFont="1" applyFill="1" applyAlignment="1">
      <alignment horizontal="center" vertical="center"/>
    </xf>
    <xf numFmtId="0" fontId="65" fillId="0" borderId="0" xfId="53" applyFont="1" applyFill="1" applyAlignment="1">
      <alignment horizontal="center" vertical="center" wrapText="1"/>
    </xf>
    <xf numFmtId="0" fontId="65" fillId="0" borderId="0" xfId="53" applyFont="1" applyFill="1" applyAlignment="1">
      <alignment horizontal="center" vertical="center"/>
    </xf>
    <xf numFmtId="0" fontId="3" fillId="0" borderId="0" xfId="53" applyFont="1" applyFill="1" applyAlignment="1">
      <alignment horizontal="center" vertical="center"/>
    </xf>
    <xf numFmtId="0" fontId="45" fillId="0" borderId="10" xfId="53" applyFont="1" applyFill="1" applyBorder="1" applyAlignment="1">
      <alignment horizontal="center" vertical="center" wrapText="1"/>
    </xf>
    <xf numFmtId="0" fontId="3" fillId="0" borderId="10" xfId="53" applyFont="1" applyFill="1" applyBorder="1" applyAlignment="1">
      <alignment horizontal="center" vertical="center" wrapText="1"/>
    </xf>
    <xf numFmtId="0" fontId="6" fillId="0" borderId="0" xfId="53" applyFont="1" applyFill="1" applyAlignment="1">
      <alignment horizontal="center" vertical="center" wrapText="1"/>
    </xf>
    <xf numFmtId="0" fontId="45" fillId="0" borderId="14" xfId="53" applyFont="1" applyFill="1" applyBorder="1" applyAlignment="1">
      <alignment horizontal="center" vertical="center" wrapText="1"/>
    </xf>
    <xf numFmtId="0" fontId="45" fillId="0" borderId="12" xfId="53" applyFont="1" applyFill="1" applyBorder="1" applyAlignment="1">
      <alignment horizontal="center" vertical="center" wrapText="1"/>
    </xf>
    <xf numFmtId="0" fontId="2" fillId="0" borderId="0" xfId="53" applyFont="1" applyFill="1" applyBorder="1" applyAlignment="1">
      <alignment horizontal="center" vertical="center"/>
    </xf>
    <xf numFmtId="0" fontId="2" fillId="0" borderId="0" xfId="53" applyFont="1" applyFill="1" applyAlignment="1">
      <alignment horizontal="center" vertical="center"/>
    </xf>
    <xf numFmtId="49" fontId="9" fillId="0" borderId="0" xfId="41" applyNumberFormat="1" applyFont="1" applyFill="1" applyBorder="1" applyAlignment="1">
      <alignment horizontal="left" vertical="top"/>
    </xf>
    <xf numFmtId="0" fontId="35" fillId="0" borderId="14" xfId="41" applyFont="1" applyFill="1" applyBorder="1" applyAlignment="1">
      <alignment horizontal="center" vertical="center" wrapText="1"/>
    </xf>
    <xf numFmtId="0" fontId="35" fillId="0" borderId="12" xfId="41" applyFont="1" applyFill="1" applyBorder="1" applyAlignment="1">
      <alignment horizontal="center" vertical="center" wrapText="1"/>
    </xf>
    <xf numFmtId="0" fontId="35" fillId="0" borderId="21" xfId="41" applyFont="1" applyFill="1" applyBorder="1" applyAlignment="1">
      <alignment horizontal="center" vertical="center" wrapText="1"/>
    </xf>
    <xf numFmtId="0" fontId="35" fillId="0" borderId="16" xfId="41" applyFont="1" applyFill="1" applyBorder="1" applyAlignment="1">
      <alignment horizontal="center" vertical="center" wrapText="1"/>
    </xf>
    <xf numFmtId="0" fontId="35" fillId="0" borderId="22" xfId="41" applyFont="1" applyFill="1" applyBorder="1" applyAlignment="1">
      <alignment horizontal="center" vertical="center" wrapText="1"/>
    </xf>
    <xf numFmtId="0" fontId="35" fillId="0" borderId="23" xfId="41" applyFont="1" applyFill="1" applyBorder="1" applyAlignment="1">
      <alignment horizontal="center" vertical="center" wrapText="1"/>
    </xf>
    <xf numFmtId="0" fontId="35" fillId="0" borderId="11" xfId="41" applyFont="1" applyFill="1" applyBorder="1" applyAlignment="1">
      <alignment horizontal="center" vertical="center" wrapText="1"/>
    </xf>
    <xf numFmtId="0" fontId="35" fillId="0" borderId="13" xfId="41" applyFont="1" applyFill="1" applyBorder="1" applyAlignment="1">
      <alignment horizontal="center" vertical="center" wrapText="1"/>
    </xf>
    <xf numFmtId="0" fontId="8" fillId="0" borderId="0" xfId="53" applyFont="1" applyFill="1"/>
    <xf numFmtId="0" fontId="35" fillId="0" borderId="19" xfId="41" applyFont="1" applyFill="1" applyBorder="1" applyAlignment="1">
      <alignment horizontal="center" vertical="center" wrapText="1"/>
    </xf>
    <xf numFmtId="0" fontId="6" fillId="0" borderId="0" xfId="53" applyFont="1" applyFill="1" applyAlignment="1">
      <alignment horizontal="center" vertical="center"/>
    </xf>
    <xf numFmtId="0" fontId="9" fillId="0" borderId="20" xfId="41" applyFont="1" applyFill="1" applyBorder="1" applyAlignment="1">
      <alignment horizontal="left" vertical="center"/>
    </xf>
    <xf numFmtId="0" fontId="35" fillId="0" borderId="14" xfId="41" applyFont="1" applyFill="1" applyBorder="1" applyAlignment="1">
      <alignment horizontal="center" vertical="center"/>
    </xf>
    <xf numFmtId="0" fontId="35" fillId="0" borderId="15" xfId="41" applyFont="1" applyFill="1" applyBorder="1" applyAlignment="1">
      <alignment horizontal="center" vertical="center"/>
    </xf>
    <xf numFmtId="0" fontId="35" fillId="0" borderId="12" xfId="41" applyFont="1" applyFill="1" applyBorder="1" applyAlignment="1">
      <alignment horizontal="center" vertical="center"/>
    </xf>
    <xf numFmtId="0" fontId="35" fillId="0" borderId="15" xfId="41" applyFont="1" applyFill="1" applyBorder="1" applyAlignment="1">
      <alignment horizontal="center" vertical="center" wrapText="1"/>
    </xf>
    <xf numFmtId="0" fontId="8" fillId="0" borderId="0" xfId="53" applyFont="1" applyFill="1" applyBorder="1"/>
    <xf numFmtId="0" fontId="49" fillId="0" borderId="0" xfId="52" applyFont="1" applyFill="1" applyAlignment="1">
      <alignment horizontal="center"/>
    </xf>
    <xf numFmtId="0" fontId="48" fillId="0" borderId="0" xfId="52" applyFont="1" applyFill="1" applyAlignment="1">
      <alignment horizontal="center"/>
    </xf>
    <xf numFmtId="0" fontId="47" fillId="0" borderId="11" xfId="0" applyFont="1" applyFill="1" applyBorder="1" applyAlignment="1">
      <alignment horizontal="center" vertical="center"/>
    </xf>
    <xf numFmtId="0" fontId="47" fillId="0" borderId="19" xfId="0" applyFont="1" applyFill="1" applyBorder="1" applyAlignment="1">
      <alignment horizontal="center" vertical="center"/>
    </xf>
    <xf numFmtId="0" fontId="47" fillId="0" borderId="13" xfId="0" applyFont="1" applyFill="1" applyBorder="1" applyAlignment="1">
      <alignment horizontal="center" vertical="center"/>
    </xf>
    <xf numFmtId="0" fontId="47" fillId="0" borderId="10" xfId="0" applyFont="1" applyFill="1" applyBorder="1" applyAlignment="1">
      <alignment horizontal="center" vertical="center"/>
    </xf>
    <xf numFmtId="0" fontId="11" fillId="0" borderId="0" xfId="53" applyFont="1" applyFill="1" applyAlignment="1">
      <alignment horizontal="left" vertical="center"/>
    </xf>
    <xf numFmtId="0" fontId="3" fillId="0" borderId="0" xfId="53" applyFont="1" applyFill="1" applyAlignment="1">
      <alignment horizontal="center" vertical="center" wrapText="1"/>
    </xf>
    <xf numFmtId="0" fontId="8" fillId="0" borderId="0" xfId="53" applyFont="1" applyFill="1" applyAlignment="1">
      <alignment horizontal="center"/>
    </xf>
    <xf numFmtId="0" fontId="45" fillId="0" borderId="11" xfId="53" applyFont="1" applyFill="1" applyBorder="1" applyAlignment="1">
      <alignment horizontal="center" vertical="center" wrapText="1"/>
    </xf>
    <xf numFmtId="0" fontId="45" fillId="0" borderId="19" xfId="53" applyFont="1" applyFill="1" applyBorder="1" applyAlignment="1">
      <alignment horizontal="center" vertical="center" wrapText="1"/>
    </xf>
    <xf numFmtId="0" fontId="45" fillId="0" borderId="13" xfId="53" applyFont="1" applyFill="1" applyBorder="1" applyAlignment="1">
      <alignment horizontal="center" vertical="center" wrapText="1"/>
    </xf>
    <xf numFmtId="0" fontId="0" fillId="0" borderId="0" xfId="0" applyFill="1" applyAlignment="1">
      <alignment wrapText="1"/>
    </xf>
    <xf numFmtId="0" fontId="60" fillId="0" borderId="0" xfId="54" applyFont="1" applyFill="1" applyAlignment="1">
      <alignment horizontal="left" vertical="center" wrapText="1"/>
    </xf>
    <xf numFmtId="0" fontId="45" fillId="0" borderId="17" xfId="42" applyFont="1" applyFill="1" applyBorder="1" applyAlignment="1">
      <alignment horizontal="center" vertical="center" wrapText="1"/>
    </xf>
    <xf numFmtId="0" fontId="45" fillId="0" borderId="10" xfId="42" applyFont="1" applyFill="1" applyBorder="1" applyAlignment="1">
      <alignment horizontal="center" vertical="center" wrapText="1"/>
    </xf>
    <xf numFmtId="0" fontId="45" fillId="0" borderId="18" xfId="42" applyFont="1" applyFill="1" applyBorder="1" applyAlignment="1">
      <alignment horizontal="center" vertical="center" wrapText="1"/>
    </xf>
    <xf numFmtId="0" fontId="36" fillId="0" borderId="30" xfId="42" applyFont="1" applyFill="1" applyBorder="1" applyAlignment="1">
      <alignment horizontal="center" vertical="center" wrapText="1"/>
    </xf>
    <xf numFmtId="0" fontId="45" fillId="0" borderId="24" xfId="42" applyFont="1" applyFill="1" applyBorder="1" applyAlignment="1">
      <alignment horizontal="center" vertical="center" wrapText="1"/>
    </xf>
    <xf numFmtId="0" fontId="45" fillId="0" borderId="25" xfId="42" applyFont="1" applyFill="1" applyBorder="1" applyAlignment="1">
      <alignment horizontal="center" vertical="center" wrapText="1"/>
    </xf>
    <xf numFmtId="0" fontId="35" fillId="0" borderId="10" xfId="42" applyFont="1" applyFill="1" applyBorder="1" applyAlignment="1">
      <alignment horizontal="center" vertical="center" wrapText="1"/>
    </xf>
    <xf numFmtId="0" fontId="35" fillId="0" borderId="22" xfId="42" applyFont="1" applyFill="1" applyBorder="1" applyAlignment="1">
      <alignment horizontal="center" vertical="center" wrapText="1"/>
    </xf>
    <xf numFmtId="0" fontId="35" fillId="0" borderId="23" xfId="42" applyFont="1" applyFill="1" applyBorder="1" applyAlignment="1">
      <alignment horizontal="center" vertical="center" wrapText="1"/>
    </xf>
    <xf numFmtId="0" fontId="56" fillId="0" borderId="14" xfId="42" applyNumberFormat="1" applyFont="1" applyFill="1" applyBorder="1" applyAlignment="1">
      <alignment horizontal="center" vertical="center" wrapText="1"/>
    </xf>
    <xf numFmtId="0" fontId="56" fillId="0" borderId="15" xfId="42" applyNumberFormat="1" applyFont="1" applyFill="1" applyBorder="1" applyAlignment="1">
      <alignment horizontal="center" vertical="center" wrapText="1"/>
    </xf>
    <xf numFmtId="0" fontId="56" fillId="0" borderId="12" xfId="42" applyNumberFormat="1" applyFont="1" applyFill="1" applyBorder="1" applyAlignment="1">
      <alignment horizontal="center" vertical="center" wrapText="1"/>
    </xf>
    <xf numFmtId="0" fontId="56" fillId="0" borderId="10" xfId="42" applyNumberFormat="1" applyFont="1" applyFill="1" applyBorder="1" applyAlignment="1">
      <alignment horizontal="center" vertical="center" wrapText="1"/>
    </xf>
    <xf numFmtId="0" fontId="35" fillId="0" borderId="12" xfId="42" applyFont="1" applyFill="1" applyBorder="1" applyAlignment="1">
      <alignment horizontal="center" vertical="center" wrapText="1"/>
    </xf>
    <xf numFmtId="0" fontId="35" fillId="0" borderId="0" xfId="42" applyFont="1" applyFill="1" applyAlignment="1">
      <alignment horizontal="center" vertical="top" wrapText="1"/>
    </xf>
    <xf numFmtId="0" fontId="35" fillId="0" borderId="10" xfId="42" applyFont="1" applyFill="1" applyBorder="1" applyAlignment="1">
      <alignment horizontal="center" vertical="center"/>
    </xf>
    <xf numFmtId="0" fontId="35" fillId="0" borderId="10" xfId="0" applyFont="1" applyFill="1" applyBorder="1" applyAlignment="1">
      <alignment horizontal="center" vertical="center" wrapText="1"/>
    </xf>
    <xf numFmtId="0" fontId="36" fillId="0" borderId="0" xfId="53" applyFont="1" applyFill="1" applyAlignment="1">
      <alignment horizontal="center" vertical="center"/>
    </xf>
    <xf numFmtId="0" fontId="9" fillId="0" borderId="0" xfId="42" applyFont="1" applyFill="1" applyAlignment="1">
      <alignment horizontal="left" vertical="center" wrapText="1"/>
    </xf>
    <xf numFmtId="0" fontId="9" fillId="0" borderId="0" xfId="42" applyFont="1" applyFill="1" applyAlignment="1">
      <alignment horizontal="left" wrapText="1"/>
    </xf>
    <xf numFmtId="0" fontId="9" fillId="0" borderId="0" xfId="42" applyFont="1" applyFill="1" applyBorder="1" applyAlignment="1">
      <alignment horizontal="left" wrapText="1"/>
    </xf>
    <xf numFmtId="0" fontId="9" fillId="0" borderId="0" xfId="42" applyFont="1" applyFill="1" applyBorder="1" applyAlignment="1">
      <alignment horizontal="left"/>
    </xf>
    <xf numFmtId="0" fontId="35" fillId="0" borderId="0" xfId="42" applyFont="1" applyFill="1" applyAlignment="1">
      <alignment horizontal="center"/>
    </xf>
    <xf numFmtId="0" fontId="35" fillId="0" borderId="21" xfId="42" applyFont="1" applyFill="1" applyBorder="1" applyAlignment="1">
      <alignment horizontal="center" vertical="center" wrapText="1"/>
    </xf>
    <xf numFmtId="0" fontId="35" fillId="0" borderId="16" xfId="42" applyFont="1" applyFill="1" applyBorder="1" applyAlignment="1">
      <alignment horizontal="center" vertical="center" wrapText="1"/>
    </xf>
    <xf numFmtId="0" fontId="35" fillId="0" borderId="21" xfId="42" applyFont="1" applyFill="1" applyBorder="1" applyAlignment="1">
      <alignment horizontal="center" vertical="center"/>
    </xf>
    <xf numFmtId="0" fontId="35" fillId="0" borderId="16" xfId="42" applyFont="1" applyFill="1" applyBorder="1" applyAlignment="1">
      <alignment horizontal="center" vertical="center"/>
    </xf>
    <xf numFmtId="0" fontId="35" fillId="0" borderId="22" xfId="42" applyFont="1" applyFill="1" applyBorder="1" applyAlignment="1">
      <alignment horizontal="center" vertical="center"/>
    </xf>
    <xf numFmtId="0" fontId="35" fillId="0" borderId="23" xfId="42" applyFont="1" applyFill="1" applyBorder="1" applyAlignment="1">
      <alignment horizontal="center" vertical="center"/>
    </xf>
    <xf numFmtId="0" fontId="35" fillId="0" borderId="14" xfId="42" applyFont="1" applyFill="1" applyBorder="1" applyAlignment="1">
      <alignment horizontal="center" vertical="center" wrapText="1"/>
    </xf>
    <xf numFmtId="0" fontId="35" fillId="0" borderId="15" xfId="42" applyFont="1" applyFill="1" applyBorder="1" applyAlignment="1">
      <alignment horizontal="center" vertical="center" wrapText="1"/>
    </xf>
    <xf numFmtId="0" fontId="35" fillId="0" borderId="11" xfId="56" applyFont="1" applyFill="1" applyBorder="1" applyAlignment="1">
      <alignment horizontal="center" vertical="center"/>
    </xf>
    <xf numFmtId="0" fontId="35" fillId="0" borderId="19" xfId="56" applyFont="1" applyFill="1" applyBorder="1" applyAlignment="1">
      <alignment horizontal="center" vertical="center"/>
    </xf>
    <xf numFmtId="0" fontId="35" fillId="0" borderId="13" xfId="56" applyFont="1" applyFill="1" applyBorder="1" applyAlignment="1">
      <alignment horizontal="center" vertical="center"/>
    </xf>
    <xf numFmtId="0" fontId="35" fillId="0" borderId="11" xfId="42" applyFont="1" applyFill="1" applyBorder="1" applyAlignment="1">
      <alignment horizontal="center" vertical="center" wrapText="1"/>
    </xf>
    <xf numFmtId="0" fontId="35" fillId="0" borderId="13" xfId="42" applyFont="1" applyFill="1" applyBorder="1" applyAlignment="1">
      <alignment horizontal="center" vertical="center" wrapText="1"/>
    </xf>
    <xf numFmtId="1" fontId="55" fillId="24" borderId="11" xfId="52" applyNumberFormat="1" applyFont="1" applyFill="1" applyBorder="1" applyAlignment="1">
      <alignment horizontal="center" vertical="center" wrapText="1"/>
    </xf>
    <xf numFmtId="1" fontId="55" fillId="24" borderId="19" xfId="52" applyNumberFormat="1" applyFont="1" applyFill="1" applyBorder="1" applyAlignment="1">
      <alignment horizontal="center" vertical="center" wrapText="1"/>
    </xf>
    <xf numFmtId="1" fontId="55" fillId="24" borderId="13" xfId="52" applyNumberFormat="1" applyFont="1" applyFill="1" applyBorder="1" applyAlignment="1">
      <alignment horizontal="center" vertical="center" wrapText="1"/>
    </xf>
    <xf numFmtId="2" fontId="33" fillId="24" borderId="14" xfId="52" applyNumberFormat="1" applyFont="1" applyFill="1" applyBorder="1" applyAlignment="1">
      <alignment horizontal="center" vertical="center" wrapText="1"/>
    </xf>
    <xf numFmtId="2" fontId="33" fillId="24" borderId="15" xfId="52" applyNumberFormat="1" applyFont="1" applyFill="1" applyBorder="1" applyAlignment="1">
      <alignment horizontal="center" vertical="center" wrapText="1"/>
    </xf>
    <xf numFmtId="2" fontId="33" fillId="24" borderId="12" xfId="52" applyNumberFormat="1" applyFont="1" applyFill="1" applyBorder="1" applyAlignment="1">
      <alignment horizontal="center" vertical="center" wrapText="1"/>
    </xf>
    <xf numFmtId="1" fontId="66" fillId="0" borderId="14" xfId="52" applyNumberFormat="1" applyFont="1" applyFill="1" applyBorder="1" applyAlignment="1">
      <alignment horizontal="center" vertical="center" wrapText="1"/>
    </xf>
    <xf numFmtId="1" fontId="66" fillId="0" borderId="15" xfId="52" applyNumberFormat="1" applyFont="1" applyFill="1" applyBorder="1" applyAlignment="1">
      <alignment horizontal="center" vertical="center" wrapText="1"/>
    </xf>
    <xf numFmtId="1" fontId="66" fillId="0" borderId="12" xfId="52" applyNumberFormat="1" applyFont="1" applyFill="1" applyBorder="1" applyAlignment="1">
      <alignment horizontal="center" vertical="center" wrapText="1"/>
    </xf>
    <xf numFmtId="0" fontId="49" fillId="0" borderId="11" xfId="52" applyFont="1" applyFill="1" applyBorder="1" applyAlignment="1">
      <alignment horizontal="center" vertical="center"/>
    </xf>
    <xf numFmtId="0" fontId="49" fillId="0" borderId="19" xfId="52" applyFont="1" applyFill="1" applyBorder="1" applyAlignment="1">
      <alignment horizontal="center" vertical="center"/>
    </xf>
    <xf numFmtId="0" fontId="49" fillId="0" borderId="13" xfId="52" applyFont="1" applyFill="1" applyBorder="1" applyAlignment="1">
      <alignment horizontal="center" vertical="center"/>
    </xf>
    <xf numFmtId="1" fontId="66" fillId="0" borderId="14" xfId="52" applyNumberFormat="1" applyFont="1" applyFill="1" applyBorder="1" applyAlignment="1">
      <alignment horizontal="center" vertical="center"/>
    </xf>
    <xf numFmtId="1" fontId="66" fillId="0" borderId="15" xfId="52" applyNumberFormat="1" applyFont="1" applyFill="1" applyBorder="1" applyAlignment="1">
      <alignment horizontal="center" vertical="center"/>
    </xf>
    <xf numFmtId="1" fontId="66" fillId="0" borderId="12" xfId="52" applyNumberFormat="1" applyFont="1" applyFill="1" applyBorder="1" applyAlignment="1">
      <alignment horizontal="center" vertical="center"/>
    </xf>
    <xf numFmtId="0" fontId="49" fillId="24" borderId="14" xfId="52" applyFont="1" applyFill="1" applyBorder="1" applyAlignment="1">
      <alignment horizontal="center" vertical="center" wrapText="1"/>
    </xf>
    <xf numFmtId="0" fontId="49" fillId="24" borderId="15" xfId="52" applyFont="1" applyFill="1" applyBorder="1" applyAlignment="1">
      <alignment horizontal="center" vertical="center" wrapText="1"/>
    </xf>
    <xf numFmtId="0" fontId="49" fillId="24" borderId="12" xfId="52" applyFont="1" applyFill="1" applyBorder="1" applyAlignment="1">
      <alignment horizontal="center" vertical="center" wrapText="1"/>
    </xf>
    <xf numFmtId="169" fontId="49" fillId="24" borderId="14" xfId="52" applyNumberFormat="1" applyFont="1" applyFill="1" applyBorder="1" applyAlignment="1">
      <alignment horizontal="center" vertical="center" wrapText="1"/>
    </xf>
    <xf numFmtId="169" fontId="49" fillId="24" borderId="15" xfId="52" applyNumberFormat="1" applyFont="1" applyFill="1" applyBorder="1" applyAlignment="1">
      <alignment horizontal="center" vertical="center" wrapText="1"/>
    </xf>
    <xf numFmtId="169" fontId="49" fillId="24" borderId="12" xfId="52" applyNumberFormat="1" applyFont="1" applyFill="1" applyBorder="1" applyAlignment="1">
      <alignment horizontal="center" vertical="center" wrapText="1"/>
    </xf>
    <xf numFmtId="0" fontId="54" fillId="0" borderId="10" xfId="52" applyFont="1" applyFill="1" applyBorder="1" applyAlignment="1">
      <alignment horizontal="center" vertical="center" wrapText="1"/>
    </xf>
    <xf numFmtId="0" fontId="48" fillId="0" borderId="10" xfId="52" applyFont="1" applyFill="1" applyBorder="1" applyAlignment="1">
      <alignment horizontal="center" vertical="center" wrapText="1"/>
    </xf>
    <xf numFmtId="0" fontId="45" fillId="0" borderId="10" xfId="52" applyFont="1" applyFill="1" applyBorder="1" applyAlignment="1">
      <alignment horizontal="center" vertical="center" wrapText="1"/>
    </xf>
    <xf numFmtId="0" fontId="35" fillId="0" borderId="14" xfId="52" applyFont="1" applyFill="1" applyBorder="1" applyAlignment="1" applyProtection="1">
      <alignment horizontal="center" vertical="center" wrapText="1"/>
    </xf>
    <xf numFmtId="0" fontId="35" fillId="0" borderId="12" xfId="52" applyFont="1" applyFill="1" applyBorder="1" applyAlignment="1" applyProtection="1">
      <alignment horizontal="center" vertical="center" wrapText="1"/>
    </xf>
    <xf numFmtId="0" fontId="45" fillId="0" borderId="14" xfId="52" applyFont="1" applyFill="1" applyBorder="1" applyAlignment="1">
      <alignment horizontal="center" vertical="center" wrapText="1"/>
    </xf>
    <xf numFmtId="0" fontId="45" fillId="0" borderId="12" xfId="52" applyFont="1" applyFill="1" applyBorder="1" applyAlignment="1">
      <alignment horizontal="center" vertical="center" wrapText="1"/>
    </xf>
    <xf numFmtId="0" fontId="45" fillId="0" borderId="15" xfId="52" applyFont="1" applyFill="1" applyBorder="1" applyAlignment="1">
      <alignment horizontal="center" vertical="center" wrapText="1"/>
    </xf>
    <xf numFmtId="0" fontId="45" fillId="0" borderId="14" xfId="52" applyFont="1" applyFill="1" applyBorder="1" applyAlignment="1">
      <alignment horizontal="center" vertical="center" textRotation="90" wrapText="1"/>
    </xf>
    <xf numFmtId="0" fontId="45" fillId="0" borderId="12" xfId="52" applyFont="1" applyFill="1" applyBorder="1" applyAlignment="1">
      <alignment horizontal="center" vertical="center" textRotation="90" wrapText="1"/>
    </xf>
    <xf numFmtId="0" fontId="36" fillId="0" borderId="14" xfId="48" applyFont="1" applyFill="1" applyBorder="1" applyAlignment="1">
      <alignment horizontal="center" vertical="center" textRotation="90" wrapText="1"/>
    </xf>
    <xf numFmtId="0" fontId="36" fillId="0" borderId="12" xfId="48" applyFont="1" applyFill="1" applyBorder="1" applyAlignment="1">
      <alignment horizontal="center" vertical="center" textRotation="90" wrapText="1"/>
    </xf>
    <xf numFmtId="0" fontId="35" fillId="0" borderId="14" xfId="42" applyFont="1" applyFill="1" applyBorder="1" applyAlignment="1">
      <alignment horizontal="center" vertical="center" textRotation="90" wrapText="1"/>
    </xf>
    <xf numFmtId="0" fontId="35" fillId="0" borderId="12" xfId="42" applyFont="1" applyFill="1" applyBorder="1" applyAlignment="1">
      <alignment horizontal="center" vertical="center" textRotation="90" wrapText="1"/>
    </xf>
    <xf numFmtId="0" fontId="45" fillId="0" borderId="10" xfId="52" applyFont="1" applyFill="1" applyBorder="1" applyAlignment="1">
      <alignment horizontal="center" vertical="center" textRotation="90" wrapText="1"/>
    </xf>
    <xf numFmtId="0" fontId="45" fillId="0" borderId="14" xfId="52" applyFont="1" applyFill="1" applyBorder="1" applyAlignment="1">
      <alignment horizontal="center" vertical="center"/>
    </xf>
    <xf numFmtId="0" fontId="45" fillId="0" borderId="12" xfId="52" applyFont="1" applyFill="1" applyBorder="1" applyAlignment="1">
      <alignment horizontal="center" vertical="center"/>
    </xf>
    <xf numFmtId="0" fontId="33" fillId="0" borderId="0" xfId="52" applyFont="1" applyFill="1" applyAlignment="1">
      <alignment horizontal="left" vertical="center"/>
    </xf>
    <xf numFmtId="0" fontId="48" fillId="0" borderId="20" xfId="52" applyFont="1" applyFill="1" applyBorder="1" applyAlignment="1">
      <alignment horizontal="center"/>
    </xf>
    <xf numFmtId="0" fontId="36" fillId="0" borderId="21" xfId="52" applyFont="1" applyFill="1" applyBorder="1" applyAlignment="1">
      <alignment horizontal="center" vertical="center" wrapText="1"/>
    </xf>
    <xf numFmtId="0" fontId="45" fillId="0" borderId="26" xfId="52" applyFont="1" applyFill="1" applyBorder="1" applyAlignment="1">
      <alignment horizontal="center" vertical="center" wrapText="1"/>
    </xf>
    <xf numFmtId="0" fontId="45" fillId="0" borderId="22" xfId="52" applyFont="1" applyFill="1" applyBorder="1" applyAlignment="1">
      <alignment horizontal="center" vertical="center" wrapText="1"/>
    </xf>
    <xf numFmtId="0" fontId="45" fillId="0" borderId="11" xfId="52" applyFont="1" applyFill="1" applyBorder="1" applyAlignment="1">
      <alignment horizontal="center" vertical="center" wrapText="1"/>
    </xf>
    <xf numFmtId="0" fontId="45" fillId="0" borderId="19" xfId="52" applyFont="1" applyFill="1" applyBorder="1" applyAlignment="1">
      <alignment horizontal="center" vertical="center" wrapText="1"/>
    </xf>
    <xf numFmtId="0" fontId="45" fillId="0" borderId="13" xfId="52" applyFont="1" applyFill="1" applyBorder="1" applyAlignment="1">
      <alignment horizontal="center" vertical="center" wrapText="1"/>
    </xf>
    <xf numFmtId="0" fontId="35" fillId="0" borderId="10" xfId="52" applyFont="1" applyFill="1" applyBorder="1" applyAlignment="1" applyProtection="1">
      <alignment horizontal="center" vertical="center" textRotation="90" wrapText="1"/>
    </xf>
    <xf numFmtId="0" fontId="34" fillId="0" borderId="0" xfId="42" applyFont="1" applyFill="1" applyAlignment="1">
      <alignment horizontal="center" wrapText="1"/>
    </xf>
    <xf numFmtId="0" fontId="34" fillId="0" borderId="0" xfId="42" applyFont="1" applyFill="1" applyAlignment="1">
      <alignment horizontal="center"/>
    </xf>
    <xf numFmtId="0" fontId="41" fillId="0" borderId="0" xfId="42" applyFont="1" applyFill="1" applyAlignment="1">
      <alignment horizontal="center"/>
    </xf>
  </cellXfs>
  <cellStyles count="87">
    <cellStyle name="20% - Акцент1 2" xfId="1"/>
    <cellStyle name="20% - Акцент1 2 2" xfId="71"/>
    <cellStyle name="20% - Акцент2 2" xfId="2"/>
    <cellStyle name="20% - Акцент2 2 2" xfId="72"/>
    <cellStyle name="20% - Акцент3 2" xfId="3"/>
    <cellStyle name="20% - Акцент3 2 2" xfId="73"/>
    <cellStyle name="20% - Акцент4 2" xfId="4"/>
    <cellStyle name="20% - Акцент4 2 2" xfId="74"/>
    <cellStyle name="20% - Акцент5 2" xfId="5"/>
    <cellStyle name="20% - Акцент5 2 2" xfId="75"/>
    <cellStyle name="20% - Акцент6 2" xfId="6"/>
    <cellStyle name="20% - Акцент6 2 2" xfId="76"/>
    <cellStyle name="40% - Акцент1 2" xfId="7"/>
    <cellStyle name="40% - Акцент1 2 2" xfId="77"/>
    <cellStyle name="40% - Акцент2 2" xfId="8"/>
    <cellStyle name="40% - Акцент2 2 2" xfId="78"/>
    <cellStyle name="40% - Акцент3 2" xfId="9"/>
    <cellStyle name="40% - Акцент3 2 2" xfId="79"/>
    <cellStyle name="40% - Акцент4 2" xfId="10"/>
    <cellStyle name="40% - Акцент4 2 2" xfId="80"/>
    <cellStyle name="40% - Акцент5 2" xfId="11"/>
    <cellStyle name="40% - Акцент5 2 2" xfId="81"/>
    <cellStyle name="40% - Акцент6 2" xfId="12"/>
    <cellStyle name="40% - Акцент6 2 2" xfId="8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86" builtinId="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1" xfId="37"/>
    <cellStyle name="Обычный 12" xfId="38"/>
    <cellStyle name="Обычный 12 2" xfId="39"/>
    <cellStyle name="Обычный 2" xfId="40"/>
    <cellStyle name="Обычный 2 2" xfId="41"/>
    <cellStyle name="Обычный 2 3" xfId="83"/>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имечание 2 2" xfId="84"/>
    <cellStyle name="Процентный" xfId="60" builtinId="5"/>
    <cellStyle name="Процентный 2" xfId="61"/>
    <cellStyle name="Процентный 3" xfId="62"/>
    <cellStyle name="Процентный 4" xfId="63"/>
    <cellStyle name="Процентный 4 2" xfId="85"/>
    <cellStyle name="Связанная ячейка 2" xfId="64"/>
    <cellStyle name="Стиль 1" xfId="65"/>
    <cellStyle name="Текст предупреждения 2" xfId="66"/>
    <cellStyle name="Финансовый 2" xfId="67"/>
    <cellStyle name="Финансовый 2 2 2 2 2" xfId="68"/>
    <cellStyle name="Финансовый 3" xfId="69"/>
    <cellStyle name="Хороший 2" xfId="70"/>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4/&#1054;&#1090;&#1095;&#1077;&#1090;%202%20&#1082;&#1074;&#1072;&#1088;&#1090;&#1072;&#1083;%202024%20&#1075;&#1086;&#1076;&#1072;/&#1055;&#1072;&#1089;&#1087;&#1086;&#1088;&#1090;&#1072;/&#1055;&#1086;&#1089;&#1088;&#1077;&#1076;&#1085;&#1080;&#1082;%20&#1063;&#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2. отчет"/>
    </sheetNames>
    <sheetDataSet>
      <sheetData sheetId="0">
        <row r="1">
          <cell r="A1" t="str">
            <v>2 квартал</v>
          </cell>
          <cell r="L1">
            <v>48</v>
          </cell>
          <cell r="M1">
            <v>49</v>
          </cell>
          <cell r="N1">
            <v>50</v>
          </cell>
          <cell r="O1">
            <v>51</v>
          </cell>
          <cell r="Q1">
            <v>52</v>
          </cell>
          <cell r="CX1" t="str">
            <v>Приложения к приказу</v>
          </cell>
          <cell r="FN1" t="str">
            <v>Приложения к приказу</v>
          </cell>
          <cell r="OL1" t="str">
            <v>3.3 вкладка</v>
          </cell>
          <cell r="OR1" t="str">
            <v>вкладка 1</v>
          </cell>
          <cell r="OT1" t="str">
            <v>вкладка 8</v>
          </cell>
        </row>
        <row r="2">
          <cell r="B2" t="str">
            <v>Год раскрытия информации: 2024 год</v>
          </cell>
          <cell r="E2">
            <v>2</v>
          </cell>
          <cell r="F2">
            <v>3</v>
          </cell>
          <cell r="G2">
            <v>4</v>
          </cell>
          <cell r="H2">
            <v>5</v>
          </cell>
          <cell r="I2">
            <v>6</v>
          </cell>
          <cell r="J2">
            <v>7</v>
          </cell>
          <cell r="K2">
            <v>8</v>
          </cell>
          <cell r="L2">
            <v>9</v>
          </cell>
          <cell r="M2">
            <v>10</v>
          </cell>
          <cell r="N2">
            <v>11</v>
          </cell>
          <cell r="O2">
            <v>12</v>
          </cell>
          <cell r="P2">
            <v>13</v>
          </cell>
          <cell r="Q2">
            <v>14</v>
          </cell>
          <cell r="R2">
            <v>15</v>
          </cell>
          <cell r="S2">
            <v>16</v>
          </cell>
          <cell r="T2">
            <v>17</v>
          </cell>
          <cell r="U2">
            <v>18</v>
          </cell>
          <cell r="V2">
            <v>19</v>
          </cell>
          <cell r="W2">
            <v>20</v>
          </cell>
          <cell r="X2">
            <v>21</v>
          </cell>
          <cell r="Y2">
            <v>22</v>
          </cell>
          <cell r="Z2">
            <v>23</v>
          </cell>
          <cell r="AA2">
            <v>24</v>
          </cell>
          <cell r="AB2">
            <v>25</v>
          </cell>
          <cell r="AC2">
            <v>26</v>
          </cell>
          <cell r="AD2">
            <v>27</v>
          </cell>
          <cell r="AE2">
            <v>28</v>
          </cell>
          <cell r="AF2">
            <v>29</v>
          </cell>
          <cell r="AG2">
            <v>30</v>
          </cell>
          <cell r="AH2">
            <v>31</v>
          </cell>
          <cell r="AI2">
            <v>32</v>
          </cell>
          <cell r="AJ2">
            <v>33</v>
          </cell>
          <cell r="AK2">
            <v>34</v>
          </cell>
          <cell r="AL2">
            <v>35</v>
          </cell>
          <cell r="AM2">
            <v>36</v>
          </cell>
          <cell r="AN2">
            <v>37</v>
          </cell>
          <cell r="AO2">
            <v>38</v>
          </cell>
          <cell r="AP2">
            <v>39</v>
          </cell>
          <cell r="AQ2">
            <v>40</v>
          </cell>
          <cell r="AR2">
            <v>41</v>
          </cell>
          <cell r="AS2">
            <v>42</v>
          </cell>
          <cell r="AT2">
            <v>43</v>
          </cell>
          <cell r="AU2">
            <v>44</v>
          </cell>
          <cell r="AV2">
            <v>45</v>
          </cell>
          <cell r="AW2">
            <v>46</v>
          </cell>
          <cell r="AX2">
            <v>47</v>
          </cell>
          <cell r="AY2">
            <v>48</v>
          </cell>
          <cell r="AZ2">
            <v>49</v>
          </cell>
          <cell r="BA2">
            <v>50</v>
          </cell>
          <cell r="BB2">
            <v>51</v>
          </cell>
          <cell r="BC2">
            <v>52</v>
          </cell>
          <cell r="BD2">
            <v>53</v>
          </cell>
          <cell r="BE2">
            <v>54</v>
          </cell>
          <cell r="BF2">
            <v>55</v>
          </cell>
          <cell r="BG2">
            <v>56</v>
          </cell>
          <cell r="BH2">
            <v>57</v>
          </cell>
          <cell r="BI2">
            <v>58</v>
          </cell>
          <cell r="BJ2">
            <v>59</v>
          </cell>
          <cell r="BK2">
            <v>60</v>
          </cell>
          <cell r="BL2">
            <v>61</v>
          </cell>
          <cell r="BM2">
            <v>62</v>
          </cell>
          <cell r="BN2">
            <v>63</v>
          </cell>
          <cell r="BO2">
            <v>64</v>
          </cell>
          <cell r="BP2">
            <v>65</v>
          </cell>
          <cell r="BQ2">
            <v>66</v>
          </cell>
          <cell r="BR2">
            <v>67</v>
          </cell>
          <cell r="BS2">
            <v>68</v>
          </cell>
          <cell r="BT2">
            <v>69</v>
          </cell>
          <cell r="BU2">
            <v>70</v>
          </cell>
          <cell r="BV2">
            <v>71</v>
          </cell>
          <cell r="BW2">
            <v>72</v>
          </cell>
          <cell r="BX2">
            <v>73</v>
          </cell>
          <cell r="BY2">
            <v>74</v>
          </cell>
          <cell r="BZ2">
            <v>75</v>
          </cell>
          <cell r="CA2">
            <v>76</v>
          </cell>
          <cell r="CB2">
            <v>77</v>
          </cell>
          <cell r="CC2">
            <v>78</v>
          </cell>
          <cell r="CD2">
            <v>79</v>
          </cell>
          <cell r="CE2">
            <v>80</v>
          </cell>
          <cell r="CF2">
            <v>81</v>
          </cell>
          <cell r="CG2">
            <v>82</v>
          </cell>
          <cell r="CH2">
            <v>83</v>
          </cell>
          <cell r="CI2">
            <v>84</v>
          </cell>
          <cell r="CJ2">
            <v>85</v>
          </cell>
          <cell r="CK2">
            <v>86</v>
          </cell>
          <cell r="CL2">
            <v>87</v>
          </cell>
          <cell r="CM2">
            <v>88</v>
          </cell>
          <cell r="CN2">
            <v>89</v>
          </cell>
          <cell r="CO2">
            <v>90</v>
          </cell>
          <cell r="CP2">
            <v>91</v>
          </cell>
          <cell r="CQ2">
            <v>92</v>
          </cell>
          <cell r="CR2">
            <v>93</v>
          </cell>
          <cell r="CS2">
            <v>94</v>
          </cell>
          <cell r="CT2">
            <v>95</v>
          </cell>
          <cell r="CU2">
            <v>96</v>
          </cell>
          <cell r="CV2">
            <v>97</v>
          </cell>
          <cell r="CW2">
            <v>98</v>
          </cell>
          <cell r="CX2">
            <v>99</v>
          </cell>
          <cell r="CY2">
            <v>100</v>
          </cell>
          <cell r="CZ2">
            <v>101</v>
          </cell>
          <cell r="DA2">
            <v>102</v>
          </cell>
          <cell r="DB2">
            <v>103</v>
          </cell>
          <cell r="DC2">
            <v>104</v>
          </cell>
          <cell r="DD2">
            <v>105</v>
          </cell>
          <cell r="DE2">
            <v>106</v>
          </cell>
          <cell r="DF2">
            <v>107</v>
          </cell>
          <cell r="DG2">
            <v>108</v>
          </cell>
          <cell r="DH2">
            <v>109</v>
          </cell>
          <cell r="DI2">
            <v>110</v>
          </cell>
          <cell r="DJ2">
            <v>111</v>
          </cell>
          <cell r="DK2">
            <v>112</v>
          </cell>
          <cell r="DL2">
            <v>113</v>
          </cell>
          <cell r="DM2">
            <v>114</v>
          </cell>
          <cell r="DN2">
            <v>115</v>
          </cell>
          <cell r="DO2">
            <v>116</v>
          </cell>
          <cell r="DP2">
            <v>117</v>
          </cell>
          <cell r="DQ2">
            <v>118</v>
          </cell>
          <cell r="DR2">
            <v>119</v>
          </cell>
          <cell r="DS2">
            <v>120</v>
          </cell>
          <cell r="DT2">
            <v>121</v>
          </cell>
          <cell r="DU2">
            <v>122</v>
          </cell>
          <cell r="DV2">
            <v>123</v>
          </cell>
          <cell r="DW2">
            <v>124</v>
          </cell>
          <cell r="DX2">
            <v>125</v>
          </cell>
          <cell r="DY2">
            <v>126</v>
          </cell>
          <cell r="DZ2">
            <v>127</v>
          </cell>
          <cell r="EA2">
            <v>128</v>
          </cell>
          <cell r="EB2">
            <v>129</v>
          </cell>
          <cell r="EC2">
            <v>130</v>
          </cell>
          <cell r="ED2">
            <v>131</v>
          </cell>
          <cell r="EE2">
            <v>132</v>
          </cell>
          <cell r="EF2">
            <v>133</v>
          </cell>
          <cell r="EG2">
            <v>134</v>
          </cell>
          <cell r="EH2">
            <v>135</v>
          </cell>
          <cell r="EI2">
            <v>136</v>
          </cell>
          <cell r="EJ2">
            <v>137</v>
          </cell>
          <cell r="EK2">
            <v>138</v>
          </cell>
          <cell r="EL2">
            <v>139</v>
          </cell>
          <cell r="EM2">
            <v>140</v>
          </cell>
          <cell r="EN2">
            <v>141</v>
          </cell>
          <cell r="EO2">
            <v>142</v>
          </cell>
          <cell r="EP2">
            <v>143</v>
          </cell>
          <cell r="EQ2">
            <v>144</v>
          </cell>
          <cell r="ER2">
            <v>145</v>
          </cell>
          <cell r="ES2">
            <v>146</v>
          </cell>
          <cell r="ET2">
            <v>147</v>
          </cell>
          <cell r="EU2">
            <v>148</v>
          </cell>
          <cell r="EV2">
            <v>149</v>
          </cell>
          <cell r="EW2">
            <v>150</v>
          </cell>
          <cell r="EX2">
            <v>151</v>
          </cell>
          <cell r="EY2">
            <v>152</v>
          </cell>
          <cell r="EZ2">
            <v>153</v>
          </cell>
          <cell r="FA2">
            <v>154</v>
          </cell>
          <cell r="FB2">
            <v>155</v>
          </cell>
          <cell r="FC2">
            <v>156</v>
          </cell>
          <cell r="FD2">
            <v>157</v>
          </cell>
          <cell r="FE2">
            <v>158</v>
          </cell>
          <cell r="FF2">
            <v>159</v>
          </cell>
          <cell r="FG2">
            <v>160</v>
          </cell>
          <cell r="FH2">
            <v>161</v>
          </cell>
          <cell r="FI2">
            <v>162</v>
          </cell>
          <cell r="FJ2">
            <v>163</v>
          </cell>
          <cell r="FK2">
            <v>164</v>
          </cell>
          <cell r="FL2">
            <v>165</v>
          </cell>
          <cell r="FM2">
            <v>166</v>
          </cell>
          <cell r="FN2">
            <v>167</v>
          </cell>
          <cell r="FO2">
            <v>168</v>
          </cell>
          <cell r="FP2">
            <v>169</v>
          </cell>
          <cell r="FQ2">
            <v>170</v>
          </cell>
          <cell r="FR2">
            <v>171</v>
          </cell>
          <cell r="FS2">
            <v>172</v>
          </cell>
          <cell r="FT2">
            <v>173</v>
          </cell>
          <cell r="FU2">
            <v>174</v>
          </cell>
          <cell r="FV2">
            <v>175</v>
          </cell>
          <cell r="FW2">
            <v>176</v>
          </cell>
          <cell r="FX2">
            <v>177</v>
          </cell>
          <cell r="FY2">
            <v>178</v>
          </cell>
          <cell r="FZ2">
            <v>179</v>
          </cell>
          <cell r="GA2">
            <v>180</v>
          </cell>
          <cell r="GB2">
            <v>181</v>
          </cell>
          <cell r="GC2">
            <v>182</v>
          </cell>
          <cell r="GD2">
            <v>183</v>
          </cell>
          <cell r="GE2">
            <v>184</v>
          </cell>
          <cell r="GF2">
            <v>185</v>
          </cell>
          <cell r="GG2">
            <v>186</v>
          </cell>
          <cell r="GH2">
            <v>187</v>
          </cell>
          <cell r="GI2">
            <v>188</v>
          </cell>
          <cell r="GJ2">
            <v>189</v>
          </cell>
          <cell r="GK2">
            <v>190</v>
          </cell>
          <cell r="GL2">
            <v>191</v>
          </cell>
          <cell r="GM2">
            <v>192</v>
          </cell>
          <cell r="GN2">
            <v>193</v>
          </cell>
          <cell r="GO2">
            <v>194</v>
          </cell>
          <cell r="GP2">
            <v>195</v>
          </cell>
          <cell r="GQ2">
            <v>196</v>
          </cell>
          <cell r="GR2">
            <v>197</v>
          </cell>
          <cell r="GS2">
            <v>198</v>
          </cell>
          <cell r="GT2">
            <v>199</v>
          </cell>
          <cell r="GU2">
            <v>200</v>
          </cell>
          <cell r="GV2">
            <v>201</v>
          </cell>
          <cell r="GW2">
            <v>202</v>
          </cell>
          <cell r="GX2">
            <v>203</v>
          </cell>
          <cell r="GY2">
            <v>204</v>
          </cell>
          <cell r="GZ2">
            <v>205</v>
          </cell>
          <cell r="HA2">
            <v>206</v>
          </cell>
          <cell r="HB2">
            <v>207</v>
          </cell>
          <cell r="HC2">
            <v>208</v>
          </cell>
          <cell r="HD2">
            <v>209</v>
          </cell>
          <cell r="HE2">
            <v>210</v>
          </cell>
          <cell r="HF2">
            <v>211</v>
          </cell>
          <cell r="HG2">
            <v>212</v>
          </cell>
          <cell r="HH2">
            <v>213</v>
          </cell>
          <cell r="HI2">
            <v>214</v>
          </cell>
          <cell r="HJ2">
            <v>215</v>
          </cell>
          <cell r="HK2">
            <v>216</v>
          </cell>
          <cell r="HL2">
            <v>217</v>
          </cell>
          <cell r="HM2">
            <v>218</v>
          </cell>
          <cell r="HN2">
            <v>219</v>
          </cell>
          <cell r="HO2">
            <v>220</v>
          </cell>
          <cell r="HP2">
            <v>221</v>
          </cell>
          <cell r="HQ2">
            <v>222</v>
          </cell>
          <cell r="HR2">
            <v>223</v>
          </cell>
          <cell r="HS2">
            <v>224</v>
          </cell>
          <cell r="HT2">
            <v>225</v>
          </cell>
          <cell r="HU2">
            <v>226</v>
          </cell>
          <cell r="HV2">
            <v>227</v>
          </cell>
          <cell r="HW2">
            <v>228</v>
          </cell>
          <cell r="HX2">
            <v>229</v>
          </cell>
          <cell r="HY2">
            <v>230</v>
          </cell>
          <cell r="HZ2">
            <v>231</v>
          </cell>
          <cell r="IA2">
            <v>232</v>
          </cell>
          <cell r="IB2">
            <v>233</v>
          </cell>
          <cell r="IC2">
            <v>234</v>
          </cell>
          <cell r="ID2">
            <v>235</v>
          </cell>
          <cell r="IE2">
            <v>236</v>
          </cell>
          <cell r="IF2">
            <v>237</v>
          </cell>
          <cell r="IG2">
            <v>238</v>
          </cell>
          <cell r="IH2">
            <v>239</v>
          </cell>
          <cell r="II2">
            <v>240</v>
          </cell>
          <cell r="IJ2">
            <v>241</v>
          </cell>
          <cell r="IK2">
            <v>242</v>
          </cell>
          <cell r="IL2">
            <v>243</v>
          </cell>
          <cell r="IM2">
            <v>244</v>
          </cell>
          <cell r="IN2">
            <v>245</v>
          </cell>
          <cell r="IO2">
            <v>246</v>
          </cell>
          <cell r="IP2">
            <v>247</v>
          </cell>
          <cell r="IQ2">
            <v>248</v>
          </cell>
          <cell r="IR2">
            <v>249</v>
          </cell>
          <cell r="IS2">
            <v>250</v>
          </cell>
          <cell r="IT2">
            <v>251</v>
          </cell>
          <cell r="IU2">
            <v>252</v>
          </cell>
          <cell r="IV2">
            <v>253</v>
          </cell>
          <cell r="IW2">
            <v>254</v>
          </cell>
          <cell r="IX2">
            <v>255</v>
          </cell>
          <cell r="IY2">
            <v>256</v>
          </cell>
          <cell r="IZ2">
            <v>257</v>
          </cell>
          <cell r="JA2">
            <v>258</v>
          </cell>
          <cell r="JB2">
            <v>259</v>
          </cell>
          <cell r="JC2">
            <v>260</v>
          </cell>
          <cell r="JD2">
            <v>261</v>
          </cell>
          <cell r="JE2">
            <v>262</v>
          </cell>
          <cell r="JF2">
            <v>263</v>
          </cell>
          <cell r="JG2">
            <v>264</v>
          </cell>
          <cell r="JH2">
            <v>265</v>
          </cell>
          <cell r="JI2">
            <v>266</v>
          </cell>
          <cell r="JJ2">
            <v>267</v>
          </cell>
          <cell r="JK2">
            <v>268</v>
          </cell>
          <cell r="JL2">
            <v>269</v>
          </cell>
          <cell r="JM2">
            <v>270</v>
          </cell>
          <cell r="JN2">
            <v>271</v>
          </cell>
          <cell r="JO2">
            <v>272</v>
          </cell>
          <cell r="JP2">
            <v>273</v>
          </cell>
          <cell r="JQ2">
            <v>274</v>
          </cell>
          <cell r="JR2">
            <v>275</v>
          </cell>
          <cell r="JS2">
            <v>276</v>
          </cell>
          <cell r="JT2">
            <v>277</v>
          </cell>
          <cell r="JU2">
            <v>278</v>
          </cell>
          <cell r="JV2">
            <v>279</v>
          </cell>
          <cell r="JW2">
            <v>280</v>
          </cell>
          <cell r="JX2">
            <v>281</v>
          </cell>
          <cell r="JY2">
            <v>282</v>
          </cell>
          <cell r="JZ2">
            <v>283</v>
          </cell>
          <cell r="KA2">
            <v>284</v>
          </cell>
          <cell r="KB2">
            <v>285</v>
          </cell>
          <cell r="KC2">
            <v>286</v>
          </cell>
          <cell r="KD2">
            <v>287</v>
          </cell>
          <cell r="KE2">
            <v>288</v>
          </cell>
          <cell r="KF2">
            <v>289</v>
          </cell>
          <cell r="KG2">
            <v>290</v>
          </cell>
          <cell r="KH2">
            <v>291</v>
          </cell>
          <cell r="KI2">
            <v>292</v>
          </cell>
          <cell r="KJ2">
            <v>293</v>
          </cell>
          <cell r="KK2">
            <v>294</v>
          </cell>
          <cell r="KL2">
            <v>295</v>
          </cell>
          <cell r="KM2">
            <v>296</v>
          </cell>
          <cell r="KN2">
            <v>297</v>
          </cell>
          <cell r="KO2">
            <v>298</v>
          </cell>
          <cell r="KP2">
            <v>299</v>
          </cell>
          <cell r="KQ2">
            <v>300</v>
          </cell>
          <cell r="KR2">
            <v>301</v>
          </cell>
          <cell r="KS2">
            <v>302</v>
          </cell>
          <cell r="KT2">
            <v>303</v>
          </cell>
          <cell r="KU2">
            <v>304</v>
          </cell>
          <cell r="KV2">
            <v>305</v>
          </cell>
          <cell r="KW2">
            <v>306</v>
          </cell>
          <cell r="KX2">
            <v>307</v>
          </cell>
          <cell r="KY2">
            <v>308</v>
          </cell>
          <cell r="KZ2">
            <v>309</v>
          </cell>
          <cell r="LA2">
            <v>310</v>
          </cell>
          <cell r="LB2">
            <v>311</v>
          </cell>
          <cell r="LC2">
            <v>312</v>
          </cell>
          <cell r="LD2">
            <v>313</v>
          </cell>
          <cell r="LE2">
            <v>314</v>
          </cell>
          <cell r="LF2">
            <v>315</v>
          </cell>
          <cell r="LG2">
            <v>316</v>
          </cell>
          <cell r="LH2">
            <v>317</v>
          </cell>
          <cell r="LI2">
            <v>318</v>
          </cell>
          <cell r="LJ2">
            <v>319</v>
          </cell>
          <cell r="LK2">
            <v>320</v>
          </cell>
          <cell r="LL2">
            <v>321</v>
          </cell>
          <cell r="LM2">
            <v>322</v>
          </cell>
          <cell r="LN2">
            <v>323</v>
          </cell>
          <cell r="LO2">
            <v>324</v>
          </cell>
          <cell r="LP2">
            <v>325</v>
          </cell>
          <cell r="LQ2">
            <v>326</v>
          </cell>
          <cell r="LR2">
            <v>327</v>
          </cell>
          <cell r="LS2">
            <v>328</v>
          </cell>
          <cell r="LT2">
            <v>329</v>
          </cell>
          <cell r="LU2">
            <v>330</v>
          </cell>
          <cell r="LV2">
            <v>331</v>
          </cell>
          <cell r="LW2">
            <v>332</v>
          </cell>
          <cell r="LX2">
            <v>333</v>
          </cell>
          <cell r="LY2">
            <v>334</v>
          </cell>
          <cell r="LZ2">
            <v>335</v>
          </cell>
          <cell r="MA2">
            <v>336</v>
          </cell>
          <cell r="MB2">
            <v>337</v>
          </cell>
          <cell r="MC2">
            <v>338</v>
          </cell>
          <cell r="MD2">
            <v>339</v>
          </cell>
          <cell r="ME2">
            <v>340</v>
          </cell>
          <cell r="MF2">
            <v>341</v>
          </cell>
          <cell r="MG2">
            <v>342</v>
          </cell>
          <cell r="MH2">
            <v>343</v>
          </cell>
          <cell r="MI2">
            <v>344</v>
          </cell>
          <cell r="MJ2">
            <v>345</v>
          </cell>
          <cell r="MK2">
            <v>346</v>
          </cell>
          <cell r="ML2">
            <v>347</v>
          </cell>
          <cell r="MM2">
            <v>348</v>
          </cell>
          <cell r="MN2">
            <v>349</v>
          </cell>
          <cell r="MO2">
            <v>350</v>
          </cell>
          <cell r="MP2">
            <v>351</v>
          </cell>
          <cell r="MQ2">
            <v>352</v>
          </cell>
          <cell r="MR2">
            <v>353</v>
          </cell>
          <cell r="MS2">
            <v>354</v>
          </cell>
          <cell r="MT2">
            <v>355</v>
          </cell>
          <cell r="MU2">
            <v>356</v>
          </cell>
          <cell r="MV2">
            <v>357</v>
          </cell>
          <cell r="MW2">
            <v>358</v>
          </cell>
          <cell r="MX2">
            <v>359</v>
          </cell>
          <cell r="MY2">
            <v>360</v>
          </cell>
          <cell r="MZ2">
            <v>361</v>
          </cell>
          <cell r="NA2">
            <v>362</v>
          </cell>
          <cell r="NB2">
            <v>363</v>
          </cell>
          <cell r="NC2">
            <v>364</v>
          </cell>
          <cell r="ND2">
            <v>365</v>
          </cell>
          <cell r="NE2">
            <v>366</v>
          </cell>
          <cell r="NF2">
            <v>367</v>
          </cell>
          <cell r="NG2">
            <v>368</v>
          </cell>
          <cell r="NH2">
            <v>369</v>
          </cell>
          <cell r="NI2">
            <v>370</v>
          </cell>
          <cell r="NJ2">
            <v>371</v>
          </cell>
          <cell r="NK2">
            <v>372</v>
          </cell>
          <cell r="NL2">
            <v>373</v>
          </cell>
          <cell r="NM2">
            <v>374</v>
          </cell>
          <cell r="NN2">
            <v>375</v>
          </cell>
          <cell r="NO2">
            <v>376</v>
          </cell>
          <cell r="NP2">
            <v>377</v>
          </cell>
          <cell r="NQ2">
            <v>378</v>
          </cell>
          <cell r="NR2">
            <v>379</v>
          </cell>
          <cell r="NS2">
            <v>380</v>
          </cell>
          <cell r="NT2">
            <v>381</v>
          </cell>
          <cell r="NU2">
            <v>382</v>
          </cell>
          <cell r="NV2">
            <v>383</v>
          </cell>
          <cell r="NW2">
            <v>384</v>
          </cell>
          <cell r="NX2">
            <v>385</v>
          </cell>
          <cell r="NY2">
            <v>386</v>
          </cell>
          <cell r="NZ2">
            <v>387</v>
          </cell>
          <cell r="OA2">
            <v>388</v>
          </cell>
          <cell r="OB2">
            <v>389</v>
          </cell>
          <cell r="OC2">
            <v>390</v>
          </cell>
          <cell r="OD2">
            <v>391</v>
          </cell>
          <cell r="OE2">
            <v>392</v>
          </cell>
          <cell r="OF2">
            <v>393</v>
          </cell>
          <cell r="OG2">
            <v>394</v>
          </cell>
          <cell r="OH2">
            <v>395</v>
          </cell>
          <cell r="OI2">
            <v>396</v>
          </cell>
          <cell r="OJ2">
            <v>397</v>
          </cell>
          <cell r="OL2">
            <v>399</v>
          </cell>
          <cell r="OM2">
            <v>400</v>
          </cell>
          <cell r="ON2">
            <v>401</v>
          </cell>
          <cell r="OO2">
            <v>402</v>
          </cell>
          <cell r="OP2">
            <v>403</v>
          </cell>
          <cell r="OR2">
            <v>405</v>
          </cell>
          <cell r="OT2">
            <v>407</v>
          </cell>
        </row>
        <row r="3">
          <cell r="CX3" t="str">
            <v>освоение</v>
          </cell>
          <cell r="HS3" t="str">
            <v>МВ×А</v>
          </cell>
          <cell r="HT3" t="str">
            <v>Мвар</v>
          </cell>
          <cell r="HU3" t="str">
            <v>км ЛЭП</v>
          </cell>
          <cell r="HV3" t="str">
            <v>МВт</v>
          </cell>
          <cell r="HW3" t="str">
            <v>Шт</v>
          </cell>
          <cell r="HX3" t="str">
            <v>Га</v>
          </cell>
        </row>
        <row r="4">
          <cell r="E4" t="str">
            <v>План</v>
          </cell>
          <cell r="H4" t="str">
            <v>Факт</v>
          </cell>
          <cell r="J4" t="str">
            <v xml:space="preserve">Остаток финансирования капитальных вложений на 01.01.2017 года в прогнозных ценах соответствующих лет,  млн рублей (с НДС) </v>
          </cell>
          <cell r="K4" t="str">
            <v xml:space="preserve">Остаток финансирования капитальных вложений на 01.01.2018 года в прогнозных ценах соответствующих лет,  млн рублей (с НДС) </v>
          </cell>
          <cell r="L4" t="str">
            <v>Факт 2023</v>
          </cell>
          <cell r="R4" t="str">
            <v>план 2024</v>
          </cell>
          <cell r="X4" t="str">
            <v>план 2024 1кв</v>
          </cell>
          <cell r="AD4" t="str">
            <v>план 2024 2кв</v>
          </cell>
          <cell r="AJ4" t="str">
            <v>план 2024 3кв</v>
          </cell>
          <cell r="AP4" t="str">
            <v>план 2024 4кв</v>
          </cell>
          <cell r="AV4" t="str">
            <v>план 2024</v>
          </cell>
          <cell r="BB4" t="str">
            <v>план квартал финансирования</v>
          </cell>
          <cell r="BG4" t="str">
            <v>факт 2024</v>
          </cell>
          <cell r="BM4" t="str">
            <v>факт 1кв 2024</v>
          </cell>
          <cell r="BS4" t="str">
            <v>факт 2кв 2024</v>
          </cell>
          <cell r="BY4" t="str">
            <v>факт 3кв 2024</v>
          </cell>
          <cell r="CE4" t="str">
            <v>факт 4кв 2024</v>
          </cell>
          <cell r="CK4" t="str">
            <v>факт квартал 2024</v>
          </cell>
          <cell r="CQ4" t="str">
            <v>факт квартал финансирования</v>
          </cell>
          <cell r="CX4" t="str">
            <v>Всего по инвестпроекту</v>
          </cell>
          <cell r="DE4" t="str">
            <v>Факт 2023</v>
          </cell>
          <cell r="DG4" t="str">
            <v>освоение на 01.01.20</v>
          </cell>
          <cell r="DH4" t="str">
            <v>освоение на 01.01.21</v>
          </cell>
          <cell r="DI4" t="str">
            <v>Факт 2023</v>
          </cell>
          <cell r="DN4" t="str">
            <v>План 2024</v>
          </cell>
          <cell r="EC4" t="str">
            <v>Факт 2024</v>
          </cell>
          <cell r="EH4" t="str">
            <v>Факт 1 кв 2024</v>
          </cell>
          <cell r="EM4" t="str">
            <v>Факт 2кв 2024</v>
          </cell>
          <cell r="ER4" t="str">
            <v>Факт 3кв 2024</v>
          </cell>
          <cell r="EW4" t="str">
            <v>Факт 4кв 2024</v>
          </cell>
          <cell r="FB4" t="str">
            <v>Факт освоено текущий квартал 2024</v>
          </cell>
          <cell r="FN4" t="str">
            <v>Ввод план</v>
          </cell>
          <cell r="FZ4" t="str">
            <v>Ввод факт2023</v>
          </cell>
          <cell r="GK4" t="str">
            <v>Ввод план2024</v>
          </cell>
          <cell r="GV4" t="str">
            <v>Ввод план2024 1кв</v>
          </cell>
          <cell r="HG4" t="str">
            <v>Ввод план2024 2кв</v>
          </cell>
          <cell r="HR4" t="str">
            <v>Ввод план2024 3кв</v>
          </cell>
          <cell r="IC4" t="str">
            <v>Ввод план2024 4кв</v>
          </cell>
          <cell r="IN4" t="str">
            <v>Ввод план2024 нужный квартал</v>
          </cell>
          <cell r="IY4" t="str">
            <v>Ввод факт2024</v>
          </cell>
          <cell r="JJ4" t="str">
            <v>Ввод 1 кв факт2024</v>
          </cell>
          <cell r="JU4" t="str">
            <v>Ввод 2 кв факт2024</v>
          </cell>
          <cell r="KF4" t="str">
            <v>Ввод 3 кв факт2024</v>
          </cell>
          <cell r="KQ4" t="str">
            <v>Ввод 4 кв факт2024</v>
          </cell>
          <cell r="LB4" t="str">
            <v>Ввод факт текущий квартал 2024</v>
          </cell>
          <cell r="LQ4" t="str">
            <v>Вывод всего план</v>
          </cell>
          <cell r="LX4" t="str">
            <v>Вывод 2023г</v>
          </cell>
          <cell r="MC4" t="str">
            <v>Вывод План 2024</v>
          </cell>
          <cell r="NB4" t="str">
            <v>Вывод текущий квартал</v>
          </cell>
          <cell r="NG4" t="str">
            <v>Вывод Факт 2024</v>
          </cell>
          <cell r="OF4" t="str">
            <v>Вывод текущий квартал</v>
          </cell>
          <cell r="OV4" t="str">
            <v>Фактический объем ввода на 01.01.2024 года+ факт 2024</v>
          </cell>
        </row>
        <row r="5">
          <cell r="L5" t="str">
            <v>Всего:</v>
          </cell>
          <cell r="M5" t="str">
            <v>федерального бюджета</v>
          </cell>
          <cell r="N5" t="str">
            <v>бюджетов субъектов Российской Федерации</v>
          </cell>
          <cell r="O5" t="str">
            <v>средств, полученных от оказания услуг по регулируемым государством ценам (тарифам)</v>
          </cell>
          <cell r="P5" t="str">
            <v xml:space="preserve"> платы за технологическое присоединение</v>
          </cell>
          <cell r="Q5" t="str">
            <v>иных источников финансирования</v>
          </cell>
          <cell r="R5" t="str">
            <v>Всего:</v>
          </cell>
          <cell r="S5" t="str">
            <v>федерального бюджета</v>
          </cell>
          <cell r="T5" t="str">
            <v>бюджетов субъектов Российской Федерации</v>
          </cell>
          <cell r="U5" t="str">
            <v>средств, полученных от оказания услуг по регулируемым государством ценам (тарифам)</v>
          </cell>
          <cell r="V5" t="str">
            <v xml:space="preserve"> платы за технологическое присоединение</v>
          </cell>
          <cell r="W5" t="str">
            <v>иных источников финансирования</v>
          </cell>
          <cell r="X5" t="str">
            <v>Всего:</v>
          </cell>
          <cell r="Y5" t="str">
            <v>федерального бюджета</v>
          </cell>
          <cell r="Z5" t="str">
            <v>бюджетов субъектов Российской Федерации</v>
          </cell>
          <cell r="AA5" t="str">
            <v>средств, полученных от оказания услуг по регулируемым государством ценам (тарифам)</v>
          </cell>
          <cell r="AB5" t="str">
            <v xml:space="preserve"> платы за технологическое присоединение</v>
          </cell>
          <cell r="AC5" t="str">
            <v>иных источников финансирования</v>
          </cell>
          <cell r="AD5" t="str">
            <v>Всего:</v>
          </cell>
          <cell r="AE5" t="str">
            <v>федерального бюджета</v>
          </cell>
          <cell r="AF5" t="str">
            <v>бюджетов субъектов Российской Федерации</v>
          </cell>
          <cell r="AG5" t="str">
            <v>средств, полученных от оказания услуг по регулируемым государством ценам (тарифам)</v>
          </cell>
          <cell r="AH5" t="str">
            <v xml:space="preserve"> платы за технологическое присоединение</v>
          </cell>
          <cell r="AI5" t="str">
            <v>иных источников финансирования</v>
          </cell>
          <cell r="AJ5" t="str">
            <v>Всего:</v>
          </cell>
          <cell r="AK5" t="str">
            <v>федерального бюджета</v>
          </cell>
          <cell r="AL5" t="str">
            <v>бюджетов субъектов Российской Федерации</v>
          </cell>
          <cell r="AM5" t="str">
            <v>средств, полученных от оказания услуг по регулируемым государством ценам (тарифам)</v>
          </cell>
          <cell r="AN5" t="str">
            <v xml:space="preserve"> платы за технологическое присоединение</v>
          </cell>
          <cell r="AO5" t="str">
            <v>иных источников финансирования</v>
          </cell>
          <cell r="AP5" t="str">
            <v>Всего:</v>
          </cell>
          <cell r="AQ5" t="str">
            <v>федерального бюджета</v>
          </cell>
          <cell r="AR5" t="str">
            <v>бюджетов субъектов Российской Федерации</v>
          </cell>
          <cell r="AS5" t="str">
            <v>средств, полученных от оказания услуг по регулируемым государством ценам (тарифам)</v>
          </cell>
          <cell r="AT5" t="str">
            <v xml:space="preserve"> платы за технологическое присоединение</v>
          </cell>
          <cell r="AU5" t="str">
            <v>иных источников финансирования</v>
          </cell>
          <cell r="AV5" t="str">
            <v>Всего:</v>
          </cell>
          <cell r="AW5" t="str">
            <v>федерального бюджета</v>
          </cell>
          <cell r="AX5" t="str">
            <v>бюджетов субъектов Российской Федерации</v>
          </cell>
          <cell r="AY5" t="str">
            <v>средств, полученных от оказания услуг по регулируемым государством ценам (тарифам)</v>
          </cell>
          <cell r="AZ5" t="str">
            <v xml:space="preserve"> платы за технологическое присоединение</v>
          </cell>
          <cell r="BA5" t="str">
            <v>иных источников финансирования</v>
          </cell>
          <cell r="BB5" t="str">
            <v>1кв</v>
          </cell>
          <cell r="BC5" t="str">
            <v>2кв</v>
          </cell>
          <cell r="BD5" t="str">
            <v>3кв</v>
          </cell>
          <cell r="BE5" t="str">
            <v>4кв</v>
          </cell>
          <cell r="BF5" t="str">
            <v>итого</v>
          </cell>
          <cell r="BG5" t="str">
            <v>Всего:</v>
          </cell>
          <cell r="BH5" t="str">
            <v>федерального бюджета</v>
          </cell>
          <cell r="BI5" t="str">
            <v>бюджетов субъектов Российской Федерации</v>
          </cell>
          <cell r="BJ5" t="str">
            <v>средств, полученных от оказания услуг по регулируемым государством ценам (тарифам)</v>
          </cell>
          <cell r="BK5" t="str">
            <v xml:space="preserve"> платы за технологическое присоединение</v>
          </cell>
          <cell r="BL5" t="str">
            <v>иных источников финансирования</v>
          </cell>
          <cell r="BM5" t="str">
            <v>Всего:</v>
          </cell>
          <cell r="BN5" t="str">
            <v>федерального бюджета</v>
          </cell>
          <cell r="BO5" t="str">
            <v>бюджетов субъектов Российской Федерации</v>
          </cell>
          <cell r="BP5" t="str">
            <v>средств, полученных от оказания услуг по регулируемым государством ценам (тарифам)</v>
          </cell>
          <cell r="BQ5" t="str">
            <v xml:space="preserve"> платы за технологическое присоединение</v>
          </cell>
          <cell r="BR5" t="str">
            <v>иных источников финансирования</v>
          </cell>
          <cell r="BS5" t="str">
            <v>Всего:</v>
          </cell>
          <cell r="BT5" t="str">
            <v>федерального бюджета</v>
          </cell>
          <cell r="BU5" t="str">
            <v>бюджетов субъектов Российской Федерации</v>
          </cell>
          <cell r="BV5" t="str">
            <v>средств, полученных от оказания услуг по регулируемым государством ценам (тарифам)</v>
          </cell>
          <cell r="BW5" t="str">
            <v xml:space="preserve"> платы за технологическое присоединение</v>
          </cell>
          <cell r="BX5" t="str">
            <v>иных источников финансирования</v>
          </cell>
          <cell r="BY5" t="str">
            <v>Всего:</v>
          </cell>
          <cell r="BZ5" t="str">
            <v>федерального бюджета</v>
          </cell>
          <cell r="CA5" t="str">
            <v>бюджетов субъектов Российской Федерации</v>
          </cell>
          <cell r="CB5" t="str">
            <v>средств, полученных от оказания услуг по регулируемым государством ценам (тарифам)</v>
          </cell>
          <cell r="CC5" t="str">
            <v xml:space="preserve"> платы за технологическое присоединение</v>
          </cell>
          <cell r="CD5" t="str">
            <v>иных источников финансирования</v>
          </cell>
          <cell r="CE5" t="str">
            <v>Всего:</v>
          </cell>
          <cell r="CF5" t="str">
            <v>федерального бюджета</v>
          </cell>
          <cell r="CG5" t="str">
            <v>бюджетов субъектов Российской Федерации</v>
          </cell>
          <cell r="CH5" t="str">
            <v>средств, полученных от оказания услуг по регулируемым государством ценам (тарифам)</v>
          </cell>
          <cell r="CI5" t="str">
            <v xml:space="preserve"> платы за технологическое присоединение</v>
          </cell>
          <cell r="CJ5" t="str">
            <v>иных источников финансирования</v>
          </cell>
          <cell r="CK5" t="str">
            <v>Всего:</v>
          </cell>
          <cell r="CL5" t="str">
            <v>федерального бюджета</v>
          </cell>
          <cell r="CM5" t="str">
            <v>бюджетов субъектов Российской Федерации</v>
          </cell>
          <cell r="CN5" t="str">
            <v>средств, полученных от оказания услуг по регулируемым государством ценам (тарифам)</v>
          </cell>
          <cell r="CO5" t="str">
            <v xml:space="preserve"> платы за технологическое присоединение</v>
          </cell>
          <cell r="CP5" t="str">
            <v>иных источников финансирования</v>
          </cell>
          <cell r="CQ5" t="str">
            <v>1кв</v>
          </cell>
          <cell r="CR5" t="str">
            <v>2кв</v>
          </cell>
          <cell r="CS5" t="str">
            <v>3кв</v>
          </cell>
          <cell r="CT5" t="str">
            <v>4кв</v>
          </cell>
          <cell r="CX5" t="str">
            <v>Утв. План</v>
          </cell>
          <cell r="DI5" t="str">
            <v>Всего</v>
          </cell>
          <cell r="DJ5" t="str">
            <v>ПИР</v>
          </cell>
          <cell r="DK5" t="str">
            <v>СМР</v>
          </cell>
          <cell r="DL5" t="str">
            <v>оборудование и материалы</v>
          </cell>
          <cell r="DM5" t="str">
            <v>прочие</v>
          </cell>
          <cell r="DN5" t="str">
            <v>Всего</v>
          </cell>
          <cell r="DO5" t="str">
            <v>ПИР</v>
          </cell>
          <cell r="DP5" t="str">
            <v>СМР</v>
          </cell>
          <cell r="DQ5" t="str">
            <v>оборудование и материалы</v>
          </cell>
          <cell r="DR5" t="str">
            <v>прочие</v>
          </cell>
          <cell r="DS5" t="str">
            <v>1кв</v>
          </cell>
          <cell r="DT5" t="str">
            <v>2кв</v>
          </cell>
          <cell r="DU5" t="str">
            <v>3кв</v>
          </cell>
          <cell r="DV5" t="str">
            <v>4кв</v>
          </cell>
          <cell r="DW5" t="str">
            <v>текущий квартал</v>
          </cell>
          <cell r="DX5" t="str">
            <v>1кв</v>
          </cell>
          <cell r="DY5" t="str">
            <v>2кв</v>
          </cell>
          <cell r="DZ5" t="str">
            <v>3кв</v>
          </cell>
          <cell r="EA5" t="str">
            <v>4кв</v>
          </cell>
          <cell r="EC5" t="str">
            <v>Всего</v>
          </cell>
          <cell r="ED5" t="str">
            <v>ПИР</v>
          </cell>
          <cell r="EE5" t="str">
            <v>СМР</v>
          </cell>
          <cell r="EF5" t="str">
            <v>оборудование и материалы</v>
          </cell>
          <cell r="EG5" t="str">
            <v>прочие</v>
          </cell>
          <cell r="EH5" t="str">
            <v>Всего</v>
          </cell>
          <cell r="EI5" t="str">
            <v>ПИР</v>
          </cell>
          <cell r="EJ5" t="str">
            <v>СМР</v>
          </cell>
          <cell r="EK5" t="str">
            <v>оборудование и материалы</v>
          </cell>
          <cell r="EL5" t="str">
            <v>прочие</v>
          </cell>
          <cell r="EM5" t="str">
            <v>Всего</v>
          </cell>
          <cell r="EN5" t="str">
            <v>ПИР</v>
          </cell>
          <cell r="EO5" t="str">
            <v>СМР</v>
          </cell>
          <cell r="EP5" t="str">
            <v>оборудование и материалы</v>
          </cell>
          <cell r="EQ5" t="str">
            <v>прочие</v>
          </cell>
          <cell r="ER5" t="str">
            <v>Всего</v>
          </cell>
          <cell r="ES5" t="str">
            <v>ПИР</v>
          </cell>
          <cell r="ET5" t="str">
            <v>СМР</v>
          </cell>
          <cell r="EU5" t="str">
            <v>оборудование и материалы</v>
          </cell>
          <cell r="EV5" t="str">
            <v>прочие</v>
          </cell>
          <cell r="EW5" t="str">
            <v>Всего</v>
          </cell>
          <cell r="EX5" t="str">
            <v>ПИР</v>
          </cell>
          <cell r="EY5" t="str">
            <v>СМР</v>
          </cell>
          <cell r="EZ5" t="str">
            <v>оборудование и материалы</v>
          </cell>
          <cell r="FA5" t="str">
            <v>прочие</v>
          </cell>
          <cell r="FB5" t="str">
            <v>Всего</v>
          </cell>
          <cell r="FC5" t="str">
            <v>ПИР</v>
          </cell>
          <cell r="FD5" t="str">
            <v>СМР</v>
          </cell>
          <cell r="FE5" t="str">
            <v>оборудование и материалы</v>
          </cell>
          <cell r="FF5" t="str">
            <v>прочие</v>
          </cell>
          <cell r="FG5" t="str">
            <v>1кв</v>
          </cell>
          <cell r="FH5" t="str">
            <v>2кв</v>
          </cell>
          <cell r="FI5" t="str">
            <v>3кв</v>
          </cell>
          <cell r="FJ5" t="str">
            <v>4кв</v>
          </cell>
          <cell r="FN5" t="str">
            <v>млн рублей (без НДС)</v>
          </cell>
          <cell r="FO5" t="str">
            <v>МВт</v>
          </cell>
          <cell r="FP5" t="str">
            <v>МВ×А</v>
          </cell>
          <cell r="FQ5" t="str">
            <v>Мвар</v>
          </cell>
          <cell r="FR5" t="str">
            <v>км</v>
          </cell>
          <cell r="FS5" t="str">
            <v>км в одноцепном</v>
          </cell>
          <cell r="FT5" t="str">
            <v>км в двухцепном</v>
          </cell>
          <cell r="FU5" t="str">
            <v>кабельных линий электропередачи, км</v>
          </cell>
          <cell r="FV5" t="str">
            <v>шт</v>
          </cell>
          <cell r="FW5" t="str">
            <v>ГА</v>
          </cell>
          <cell r="FX5" t="str">
            <v>Другое3)</v>
          </cell>
          <cell r="FZ5" t="str">
            <v>млн рублей (без НДС)</v>
          </cell>
          <cell r="GA5" t="str">
            <v>МВт</v>
          </cell>
          <cell r="GB5" t="str">
            <v>МВ×А</v>
          </cell>
          <cell r="GC5" t="str">
            <v>Мвар</v>
          </cell>
          <cell r="GD5" t="str">
            <v>км</v>
          </cell>
          <cell r="GE5" t="str">
            <v>км в одноцепном</v>
          </cell>
          <cell r="GF5" t="str">
            <v>км в двухцепном</v>
          </cell>
          <cell r="GG5" t="str">
            <v>кабельных линий электропередачи, км</v>
          </cell>
          <cell r="GH5" t="str">
            <v>шт</v>
          </cell>
          <cell r="GI5" t="str">
            <v>ГА</v>
          </cell>
          <cell r="GJ5" t="str">
            <v>Другое3)</v>
          </cell>
          <cell r="GK5" t="str">
            <v>млн рублей (без НДС)</v>
          </cell>
          <cell r="GL5" t="str">
            <v>МВт</v>
          </cell>
          <cell r="GM5" t="str">
            <v>МВ×А</v>
          </cell>
          <cell r="GN5" t="str">
            <v>Мвар</v>
          </cell>
          <cell r="GO5" t="str">
            <v>км</v>
          </cell>
          <cell r="GP5" t="str">
            <v>км в одноцепном</v>
          </cell>
          <cell r="GQ5" t="str">
            <v>км в двухцепном</v>
          </cell>
          <cell r="GR5" t="str">
            <v>кабельных линий электропередачи, км</v>
          </cell>
          <cell r="GS5" t="str">
            <v>шт</v>
          </cell>
          <cell r="GT5" t="str">
            <v>ГА</v>
          </cell>
          <cell r="GU5" t="str">
            <v>Другое3)</v>
          </cell>
          <cell r="GV5" t="str">
            <v>млн рублей (без НДС)</v>
          </cell>
          <cell r="GW5" t="str">
            <v>МВт</v>
          </cell>
          <cell r="GX5" t="str">
            <v>МВ×А</v>
          </cell>
          <cell r="GY5" t="str">
            <v>Мвар</v>
          </cell>
          <cell r="GZ5" t="str">
            <v>км</v>
          </cell>
          <cell r="HA5" t="str">
            <v>км в одноцепном</v>
          </cell>
          <cell r="HB5" t="str">
            <v>км в двухцепном</v>
          </cell>
          <cell r="HC5" t="str">
            <v>кабельных линий электропередачи, км</v>
          </cell>
          <cell r="HD5" t="str">
            <v>шт</v>
          </cell>
          <cell r="HE5" t="str">
            <v>ГА</v>
          </cell>
          <cell r="HF5" t="str">
            <v>Другое3)</v>
          </cell>
          <cell r="HG5" t="str">
            <v>млн рублей (без НДС)</v>
          </cell>
          <cell r="HH5" t="str">
            <v>МВт</v>
          </cell>
          <cell r="HI5" t="str">
            <v>МВ×А</v>
          </cell>
          <cell r="HJ5" t="str">
            <v>Мвар</v>
          </cell>
          <cell r="HK5" t="str">
            <v>км</v>
          </cell>
          <cell r="HL5" t="str">
            <v>км в одноцепном</v>
          </cell>
          <cell r="HM5" t="str">
            <v>км в двухцепном</v>
          </cell>
          <cell r="HN5" t="str">
            <v>кабельных линий электропередачи, км</v>
          </cell>
          <cell r="HO5" t="str">
            <v>шт</v>
          </cell>
          <cell r="HP5" t="str">
            <v>м</v>
          </cell>
          <cell r="HQ5" t="str">
            <v>Другое3)</v>
          </cell>
          <cell r="HR5" t="str">
            <v>млн рублей (без НДС)</v>
          </cell>
          <cell r="HS5" t="str">
            <v>МВт</v>
          </cell>
          <cell r="HT5" t="str">
            <v>МВ×А</v>
          </cell>
          <cell r="HU5" t="str">
            <v>Мвар</v>
          </cell>
          <cell r="HV5" t="str">
            <v>км</v>
          </cell>
          <cell r="HW5" t="str">
            <v>км в одноцепном</v>
          </cell>
          <cell r="HX5" t="str">
            <v>км в двухцепном</v>
          </cell>
          <cell r="HY5" t="str">
            <v>кабельных линий электропередачи, км</v>
          </cell>
          <cell r="HZ5" t="str">
            <v>шт</v>
          </cell>
          <cell r="IA5" t="str">
            <v>м</v>
          </cell>
          <cell r="IB5" t="str">
            <v>Другое3)</v>
          </cell>
          <cell r="IC5" t="str">
            <v>млн рублей (без НДС)</v>
          </cell>
          <cell r="ID5" t="str">
            <v>МВт</v>
          </cell>
          <cell r="IE5" t="str">
            <v>МВ×А</v>
          </cell>
          <cell r="IF5" t="str">
            <v>Мвар</v>
          </cell>
          <cell r="IG5" t="str">
            <v>км</v>
          </cell>
          <cell r="IH5" t="str">
            <v>км в одноцепном</v>
          </cell>
          <cell r="II5" t="str">
            <v>км в двухцепном</v>
          </cell>
          <cell r="IJ5" t="str">
            <v>кабельных линий электропередачи, км</v>
          </cell>
          <cell r="IK5" t="str">
            <v>шт</v>
          </cell>
          <cell r="IL5" t="str">
            <v>м</v>
          </cell>
          <cell r="IM5" t="str">
            <v>Другое3)</v>
          </cell>
          <cell r="IN5" t="str">
            <v>млн рублей (без НДС)</v>
          </cell>
          <cell r="IO5" t="str">
            <v>МВт</v>
          </cell>
          <cell r="IP5" t="str">
            <v>МВ×А</v>
          </cell>
          <cell r="IQ5" t="str">
            <v>Мвар</v>
          </cell>
          <cell r="IR5" t="str">
            <v>км</v>
          </cell>
          <cell r="IS5" t="str">
            <v>км в одноцепном</v>
          </cell>
          <cell r="IT5" t="str">
            <v>км в двухцепном</v>
          </cell>
          <cell r="IU5" t="str">
            <v>кабельных линий электропередачи, км</v>
          </cell>
          <cell r="IV5" t="str">
            <v>шт</v>
          </cell>
          <cell r="IW5" t="str">
            <v>ГА</v>
          </cell>
          <cell r="IX5" t="str">
            <v>Другое3)</v>
          </cell>
          <cell r="IY5" t="str">
            <v>млн рублей (без НДС)</v>
          </cell>
          <cell r="IZ5" t="str">
            <v>МВт</v>
          </cell>
          <cell r="JA5" t="str">
            <v>МВ×А</v>
          </cell>
          <cell r="JB5" t="str">
            <v>Мвар</v>
          </cell>
          <cell r="JC5" t="str">
            <v>км</v>
          </cell>
          <cell r="JD5" t="str">
            <v>км в одноцепном</v>
          </cell>
          <cell r="JE5" t="str">
            <v>км в двухцепном</v>
          </cell>
          <cell r="JF5" t="str">
            <v>кабельных линий электропередачи, км</v>
          </cell>
          <cell r="JG5" t="str">
            <v>шт</v>
          </cell>
          <cell r="JH5" t="str">
            <v>ГА</v>
          </cell>
          <cell r="JI5" t="str">
            <v>Другое3)</v>
          </cell>
          <cell r="JJ5" t="str">
            <v>млн рублей (без НДС)</v>
          </cell>
          <cell r="JK5" t="str">
            <v>МВт</v>
          </cell>
          <cell r="JL5" t="str">
            <v>МВ×А</v>
          </cell>
          <cell r="JM5" t="str">
            <v>Мвар</v>
          </cell>
          <cell r="JN5" t="str">
            <v>км</v>
          </cell>
          <cell r="JO5" t="str">
            <v>км в одноцепном</v>
          </cell>
          <cell r="JP5" t="str">
            <v>км в двухцепном</v>
          </cell>
          <cell r="JQ5" t="str">
            <v>кабельных линий электропередачи, км</v>
          </cell>
          <cell r="JR5" t="str">
            <v>шт</v>
          </cell>
          <cell r="JS5" t="str">
            <v>ГА</v>
          </cell>
          <cell r="JT5" t="str">
            <v>Другое3)</v>
          </cell>
          <cell r="JU5" t="str">
            <v>млн рублей (без НДС)</v>
          </cell>
          <cell r="JV5" t="str">
            <v>МВт</v>
          </cell>
          <cell r="JW5" t="str">
            <v>МВ×А</v>
          </cell>
          <cell r="JX5" t="str">
            <v>Мвар</v>
          </cell>
          <cell r="JY5" t="str">
            <v>км</v>
          </cell>
          <cell r="JZ5" t="str">
            <v>км в одноцепном</v>
          </cell>
          <cell r="KA5" t="str">
            <v>км в двухцепном</v>
          </cell>
          <cell r="KB5" t="str">
            <v>кабельных линий электропередачи, км</v>
          </cell>
          <cell r="KC5" t="str">
            <v>шт</v>
          </cell>
          <cell r="KD5" t="str">
            <v>ГА</v>
          </cell>
          <cell r="KE5" t="str">
            <v>Другое3)</v>
          </cell>
          <cell r="KF5" t="str">
            <v>млн рублей (без НДС)</v>
          </cell>
          <cell r="KG5" t="str">
            <v>МВт</v>
          </cell>
          <cell r="KH5" t="str">
            <v>МВ×А</v>
          </cell>
          <cell r="KI5" t="str">
            <v>Мвар</v>
          </cell>
          <cell r="KJ5" t="str">
            <v>км</v>
          </cell>
          <cell r="KK5" t="str">
            <v>км в одноцепном</v>
          </cell>
          <cell r="KL5" t="str">
            <v>км в двухцепном</v>
          </cell>
          <cell r="KM5" t="str">
            <v>кабельных линий электропередачи, км</v>
          </cell>
          <cell r="KN5" t="str">
            <v>шт</v>
          </cell>
          <cell r="KO5" t="str">
            <v>ГА</v>
          </cell>
          <cell r="KP5" t="str">
            <v>Другое3)</v>
          </cell>
          <cell r="KQ5" t="str">
            <v>млн рублей (без НДС)</v>
          </cell>
          <cell r="KR5" t="str">
            <v>МВт</v>
          </cell>
          <cell r="KS5" t="str">
            <v>МВ×А</v>
          </cell>
          <cell r="KT5" t="str">
            <v>Мвар</v>
          </cell>
          <cell r="KU5" t="str">
            <v>км</v>
          </cell>
          <cell r="KV5" t="str">
            <v>км в одноцепном</v>
          </cell>
          <cell r="KW5" t="str">
            <v>км в двухцепном</v>
          </cell>
          <cell r="KX5" t="str">
            <v>кабельных линий электропередачи, км</v>
          </cell>
          <cell r="KY5" t="str">
            <v>шт</v>
          </cell>
          <cell r="KZ5" t="str">
            <v>ГА</v>
          </cell>
          <cell r="LA5" t="str">
            <v>Другое3)</v>
          </cell>
          <cell r="LB5" t="str">
            <v>млн рублей (без НДС)</v>
          </cell>
          <cell r="LC5" t="str">
            <v>МВт</v>
          </cell>
          <cell r="LD5" t="str">
            <v>МВ×А</v>
          </cell>
          <cell r="LE5" t="str">
            <v>Мвар</v>
          </cell>
          <cell r="LF5" t="str">
            <v>км</v>
          </cell>
          <cell r="LG5" t="str">
            <v>км в одноцепном</v>
          </cell>
          <cell r="LH5" t="str">
            <v>км в двухцепном</v>
          </cell>
          <cell r="LI5" t="str">
            <v>кабельных линий электропередачи, км</v>
          </cell>
          <cell r="LJ5" t="str">
            <v>шт</v>
          </cell>
          <cell r="LK5" t="str">
            <v>м</v>
          </cell>
          <cell r="LL5" t="str">
            <v>Другое3)</v>
          </cell>
          <cell r="LQ5" t="str">
            <v>объектов электросетевого хозяйства, МВт</v>
          </cell>
          <cell r="LR5" t="str">
            <v>объектов электросетевого хозяйства, МВ×А</v>
          </cell>
          <cell r="LS5" t="str">
            <v>объектов электросетевого хозяйства, Мвар</v>
          </cell>
          <cell r="LT5" t="str">
            <v>линий электропередачи, км</v>
          </cell>
          <cell r="LU5" t="str">
            <v>другое3)</v>
          </cell>
          <cell r="LX5" t="str">
            <v>МВт</v>
          </cell>
          <cell r="LY5" t="str">
            <v>МВ×А</v>
          </cell>
          <cell r="LZ5" t="str">
            <v>Мвар</v>
          </cell>
          <cell r="MA5" t="str">
            <v>км ЛЭП</v>
          </cell>
          <cell r="MB5" t="str">
            <v>другое3)</v>
          </cell>
          <cell r="MC5" t="str">
            <v>Всего</v>
          </cell>
          <cell r="MH5" t="str">
            <v>1 квартал</v>
          </cell>
          <cell r="MM5" t="str">
            <v>2 квартал</v>
          </cell>
          <cell r="MR5" t="str">
            <v xml:space="preserve">3 квартал </v>
          </cell>
          <cell r="MW5" t="str">
            <v>4 квартал</v>
          </cell>
          <cell r="NG5" t="str">
            <v>Всего</v>
          </cell>
          <cell r="NL5" t="str">
            <v>1 квартал</v>
          </cell>
          <cell r="NQ5" t="str">
            <v>2 квартал</v>
          </cell>
          <cell r="NV5" t="str">
            <v xml:space="preserve">3 квартал </v>
          </cell>
          <cell r="OA5" t="str">
            <v>4 квартал</v>
          </cell>
          <cell r="OL5" t="str">
            <v xml:space="preserve">Года начала реализации проекта </v>
          </cell>
          <cell r="OM5" t="str">
            <v>Год окончания рализации проекта (год ввода объекта в эксплуатацию)</v>
          </cell>
          <cell r="ON5" t="str">
            <v xml:space="preserve">Год окончания финасирования </v>
          </cell>
          <cell r="OP5" t="str">
            <v>Стадия реализации проекта С/П на момент формирования отчета</v>
          </cell>
          <cell r="OT5"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(с НДС) </v>
          </cell>
        </row>
        <row r="6">
          <cell r="CX6" t="str">
            <v>2</v>
          </cell>
          <cell r="CY6" t="str">
            <v>2.1</v>
          </cell>
          <cell r="CZ6" t="str">
            <v>2.2</v>
          </cell>
          <cell r="DA6" t="str">
            <v>2.3</v>
          </cell>
          <cell r="DB6" t="str">
            <v>2.4</v>
          </cell>
          <cell r="MC6" t="str">
            <v>МВ×А</v>
          </cell>
          <cell r="MD6" t="str">
            <v>Мвар</v>
          </cell>
          <cell r="ME6" t="str">
            <v>км ЛЭП</v>
          </cell>
          <cell r="MF6" t="str">
            <v>МВт</v>
          </cell>
          <cell r="MG6" t="str">
            <v>Другое</v>
          </cell>
          <cell r="MH6" t="str">
            <v>МВ×А</v>
          </cell>
          <cell r="MI6" t="str">
            <v>Мвар</v>
          </cell>
          <cell r="MJ6" t="str">
            <v>км ЛЭП</v>
          </cell>
          <cell r="MK6" t="str">
            <v>МВт</v>
          </cell>
          <cell r="ML6" t="str">
            <v>Другое</v>
          </cell>
          <cell r="MM6" t="str">
            <v>МВ×А</v>
          </cell>
          <cell r="MN6" t="str">
            <v>Мвар</v>
          </cell>
          <cell r="MO6" t="str">
            <v>км ЛЭП</v>
          </cell>
          <cell r="MP6" t="str">
            <v>МВт</v>
          </cell>
          <cell r="MQ6" t="str">
            <v>Другое</v>
          </cell>
          <cell r="MR6" t="str">
            <v>МВ×А</v>
          </cell>
          <cell r="MS6" t="str">
            <v>Мвар</v>
          </cell>
          <cell r="MT6" t="str">
            <v>км ЛЭП</v>
          </cell>
          <cell r="MU6" t="str">
            <v>МВт</v>
          </cell>
          <cell r="MV6" t="str">
            <v>Другое</v>
          </cell>
          <cell r="MW6" t="str">
            <v>МВ×А</v>
          </cell>
          <cell r="MX6" t="str">
            <v>Мвар</v>
          </cell>
          <cell r="MY6" t="str">
            <v>км ЛЭП</v>
          </cell>
          <cell r="MZ6" t="str">
            <v>МВт</v>
          </cell>
          <cell r="NA6" t="str">
            <v>Другое</v>
          </cell>
          <cell r="NB6" t="str">
            <v>МВ×А</v>
          </cell>
          <cell r="NC6" t="str">
            <v>Мвар</v>
          </cell>
          <cell r="ND6" t="str">
            <v>км ЛЭП</v>
          </cell>
          <cell r="NE6" t="str">
            <v>МВт</v>
          </cell>
          <cell r="NF6" t="str">
            <v>Другое</v>
          </cell>
          <cell r="NG6" t="str">
            <v>МВ×А</v>
          </cell>
          <cell r="NH6" t="str">
            <v>Мвар</v>
          </cell>
          <cell r="NI6" t="str">
            <v>км ЛЭП</v>
          </cell>
          <cell r="NJ6" t="str">
            <v>МВт</v>
          </cell>
          <cell r="NK6" t="str">
            <v>Другое</v>
          </cell>
          <cell r="NL6" t="str">
            <v>МВ×А</v>
          </cell>
          <cell r="NM6" t="str">
            <v>Мвар</v>
          </cell>
          <cell r="NN6" t="str">
            <v>км ЛЭП</v>
          </cell>
          <cell r="NO6" t="str">
            <v>МВт</v>
          </cell>
          <cell r="NP6" t="str">
            <v>Другое</v>
          </cell>
          <cell r="NQ6" t="str">
            <v>МВ×А</v>
          </cell>
          <cell r="NR6" t="str">
            <v>Мвар</v>
          </cell>
          <cell r="NS6" t="str">
            <v>км ЛЭП</v>
          </cell>
          <cell r="NT6" t="str">
            <v>МВт</v>
          </cell>
          <cell r="NU6" t="str">
            <v>Другое</v>
          </cell>
          <cell r="NV6" t="str">
            <v>МВ×А</v>
          </cell>
          <cell r="NW6" t="str">
            <v>Мвар</v>
          </cell>
          <cell r="NX6" t="str">
            <v>км ЛЭП</v>
          </cell>
          <cell r="NY6" t="str">
            <v>МВт</v>
          </cell>
          <cell r="NZ6" t="str">
            <v>Другое</v>
          </cell>
          <cell r="OA6" t="str">
            <v>МВ×А</v>
          </cell>
          <cell r="OB6" t="str">
            <v>Мвар</v>
          </cell>
          <cell r="OC6" t="str">
            <v>км ЛЭП</v>
          </cell>
          <cell r="OD6" t="str">
            <v>МВт</v>
          </cell>
          <cell r="OE6" t="str">
            <v>Другое</v>
          </cell>
          <cell r="OF6" t="str">
            <v>МВ×А</v>
          </cell>
          <cell r="OG6" t="str">
            <v>Мвар</v>
          </cell>
          <cell r="OH6" t="str">
            <v>км ЛЭП</v>
          </cell>
          <cell r="OI6" t="str">
            <v>МВт</v>
          </cell>
          <cell r="OJ6" t="str">
            <v>Другое</v>
          </cell>
        </row>
        <row r="7">
          <cell r="D7" t="str">
            <v>Идентификатор</v>
          </cell>
          <cell r="CX7" t="str">
            <v>Всего</v>
          </cell>
          <cell r="CY7" t="str">
            <v>проектно-изыскательские работы</v>
          </cell>
          <cell r="CZ7" t="str">
            <v>строительные работы, реконструкция, монтаж оборудования</v>
          </cell>
          <cell r="DA7" t="str">
            <v>оборудование</v>
          </cell>
          <cell r="DB7" t="str">
            <v>прочие затраты</v>
          </cell>
          <cell r="OV7" t="str">
            <v>км</v>
          </cell>
          <cell r="OW7" t="str">
            <v>МВА</v>
          </cell>
          <cell r="OX7" t="str">
            <v>МВАр</v>
          </cell>
          <cell r="OY7" t="str">
            <v>шт.</v>
          </cell>
          <cell r="OZ7" t="str">
            <v>млн руб.</v>
          </cell>
        </row>
        <row r="8">
          <cell r="A8" t="str">
            <v>Г</v>
          </cell>
          <cell r="B8" t="str">
            <v>1</v>
          </cell>
          <cell r="C8" t="str">
            <v>Чеченская Республика</v>
          </cell>
          <cell r="D8" t="str">
            <v>Г</v>
          </cell>
          <cell r="E8">
            <v>10013.978593737231</v>
          </cell>
          <cell r="H8">
            <v>7312.9598187365218</v>
          </cell>
          <cell r="J8">
            <v>8760.2345790862091</v>
          </cell>
          <cell r="K8">
            <v>4827.6323763007094</v>
          </cell>
          <cell r="L8">
            <v>3932.6022027855006</v>
          </cell>
          <cell r="M8">
            <v>818.12398278000001</v>
          </cell>
          <cell r="N8">
            <v>0</v>
          </cell>
          <cell r="O8">
            <v>245.11748446749993</v>
          </cell>
          <cell r="P8">
            <v>749.55393913499995</v>
          </cell>
          <cell r="Q8">
            <v>2119.8067964030001</v>
          </cell>
          <cell r="R8">
            <v>0</v>
          </cell>
          <cell r="S8">
            <v>0</v>
          </cell>
          <cell r="T8">
            <v>0</v>
          </cell>
          <cell r="U8">
            <v>0</v>
          </cell>
          <cell r="V8">
            <v>0</v>
          </cell>
          <cell r="W8">
            <v>0</v>
          </cell>
          <cell r="X8">
            <v>0</v>
          </cell>
          <cell r="Y8">
            <v>0</v>
          </cell>
          <cell r="Z8">
            <v>0</v>
          </cell>
          <cell r="AA8">
            <v>0</v>
          </cell>
          <cell r="AB8">
            <v>0</v>
          </cell>
          <cell r="AC8">
            <v>0</v>
          </cell>
          <cell r="AD8">
            <v>0</v>
          </cell>
          <cell r="AE8">
            <v>0</v>
          </cell>
          <cell r="AF8">
            <v>0</v>
          </cell>
          <cell r="AG8">
            <v>0</v>
          </cell>
          <cell r="AH8">
            <v>0</v>
          </cell>
          <cell r="AI8">
            <v>0</v>
          </cell>
          <cell r="AJ8">
            <v>0</v>
          </cell>
          <cell r="AK8">
            <v>0</v>
          </cell>
          <cell r="AL8">
            <v>0</v>
          </cell>
          <cell r="AM8">
            <v>0</v>
          </cell>
          <cell r="AN8">
            <v>0</v>
          </cell>
          <cell r="AO8">
            <v>0</v>
          </cell>
          <cell r="AP8">
            <v>0</v>
          </cell>
          <cell r="AQ8">
            <v>0</v>
          </cell>
          <cell r="AR8">
            <v>0</v>
          </cell>
          <cell r="AS8">
            <v>0</v>
          </cell>
          <cell r="AT8">
            <v>0</v>
          </cell>
          <cell r="AU8">
            <v>0</v>
          </cell>
          <cell r="AV8">
            <v>0</v>
          </cell>
          <cell r="AW8">
            <v>0</v>
          </cell>
          <cell r="AX8">
            <v>0</v>
          </cell>
          <cell r="AY8">
            <v>0</v>
          </cell>
          <cell r="AZ8">
            <v>0</v>
          </cell>
          <cell r="BA8">
            <v>0</v>
          </cell>
          <cell r="BB8" t="str">
            <v/>
          </cell>
          <cell r="BC8" t="str">
            <v/>
          </cell>
          <cell r="BD8" t="str">
            <v/>
          </cell>
          <cell r="BE8" t="str">
            <v/>
          </cell>
          <cell r="BF8">
            <v>0</v>
          </cell>
          <cell r="BG8">
            <v>2126.6136013000005</v>
          </cell>
          <cell r="BH8">
            <v>0</v>
          </cell>
          <cell r="BI8">
            <v>0</v>
          </cell>
          <cell r="BJ8">
            <v>51.424527450000014</v>
          </cell>
          <cell r="BK8">
            <v>1297.02543403</v>
          </cell>
          <cell r="BL8">
            <v>778.16363981999996</v>
          </cell>
          <cell r="BM8">
            <v>821.78066412999988</v>
          </cell>
          <cell r="BN8">
            <v>0</v>
          </cell>
          <cell r="BO8">
            <v>0</v>
          </cell>
          <cell r="BP8">
            <v>48.231602383333339</v>
          </cell>
          <cell r="BQ8">
            <v>335.79332268999997</v>
          </cell>
          <cell r="BR8">
            <v>437.7557390566667</v>
          </cell>
          <cell r="BS8">
            <v>1304.8329371700002</v>
          </cell>
          <cell r="BT8">
            <v>0</v>
          </cell>
          <cell r="BU8">
            <v>0</v>
          </cell>
          <cell r="BV8">
            <v>3.1929250666666675</v>
          </cell>
          <cell r="BW8">
            <v>961.23211133999996</v>
          </cell>
          <cell r="BX8">
            <v>340.40790076333332</v>
          </cell>
          <cell r="BY8">
            <v>0</v>
          </cell>
          <cell r="BZ8">
            <v>0</v>
          </cell>
          <cell r="CA8">
            <v>0</v>
          </cell>
          <cell r="CB8">
            <v>0</v>
          </cell>
          <cell r="CC8">
            <v>0</v>
          </cell>
          <cell r="CD8">
            <v>0</v>
          </cell>
          <cell r="CE8">
            <v>0</v>
          </cell>
          <cell r="CF8">
            <v>0</v>
          </cell>
          <cell r="CG8">
            <v>0</v>
          </cell>
          <cell r="CH8">
            <v>0</v>
          </cell>
          <cell r="CI8">
            <v>0</v>
          </cell>
          <cell r="CJ8">
            <v>0</v>
          </cell>
          <cell r="CK8">
            <v>1304.8329371700002</v>
          </cell>
          <cell r="CL8">
            <v>0</v>
          </cell>
          <cell r="CM8">
            <v>0</v>
          </cell>
          <cell r="CN8">
            <v>3.1929250666666675</v>
          </cell>
          <cell r="CO8">
            <v>961.23211133999996</v>
          </cell>
          <cell r="CP8">
            <v>340.40790076333332</v>
          </cell>
          <cell r="CQ8" t="str">
            <v/>
          </cell>
          <cell r="CR8" t="str">
            <v/>
          </cell>
          <cell r="CS8" t="str">
            <v/>
          </cell>
          <cell r="CT8" t="str">
            <v/>
          </cell>
          <cell r="CU8">
            <v>0</v>
          </cell>
          <cell r="CX8">
            <v>11773.071493446381</v>
          </cell>
          <cell r="CY8">
            <v>2007.6103241393257</v>
          </cell>
          <cell r="CZ8">
            <v>3841.5348877713004</v>
          </cell>
          <cell r="DA8">
            <v>3963.2928893735866</v>
          </cell>
          <cell r="DB8">
            <v>1960.6333921621663</v>
          </cell>
          <cell r="DE8">
            <v>5654.0206959476855</v>
          </cell>
          <cell r="DG8">
            <v>6462.9975802729496</v>
          </cell>
          <cell r="DH8">
            <v>3814.5874697229497</v>
          </cell>
          <cell r="DI8">
            <v>2648.4101105499999</v>
          </cell>
          <cell r="DJ8">
            <v>221.79169244000005</v>
          </cell>
          <cell r="DK8">
            <v>951.39924857999995</v>
          </cell>
          <cell r="DL8">
            <v>1337.37306115</v>
          </cell>
          <cell r="DM8">
            <v>137.84610837999995</v>
          </cell>
          <cell r="DN8">
            <v>3379.4845325921287</v>
          </cell>
          <cell r="DS8">
            <v>73</v>
          </cell>
          <cell r="DT8">
            <v>202.23975001333304</v>
          </cell>
          <cell r="DU8">
            <v>340.55043894068166</v>
          </cell>
          <cell r="DV8">
            <v>2763.6943436381139</v>
          </cell>
          <cell r="DW8">
            <v>202.23975001333304</v>
          </cell>
          <cell r="DX8">
            <v>1</v>
          </cell>
          <cell r="DY8">
            <v>1</v>
          </cell>
          <cell r="DZ8" t="str">
            <v/>
          </cell>
          <cell r="EA8" t="str">
            <v/>
          </cell>
          <cell r="EB8" t="str">
            <v>1 1</v>
          </cell>
          <cell r="EC8">
            <v>1131.7356273999999</v>
          </cell>
          <cell r="ED8">
            <v>17.569210549999998</v>
          </cell>
          <cell r="EE8">
            <v>335.6327546</v>
          </cell>
          <cell r="EF8">
            <v>669.69608814999992</v>
          </cell>
          <cell r="EG8">
            <v>108.83757410000001</v>
          </cell>
          <cell r="EH8">
            <v>210.02252780000001</v>
          </cell>
          <cell r="EI8">
            <v>3.2610385900000001</v>
          </cell>
          <cell r="EJ8">
            <v>51.45580812</v>
          </cell>
          <cell r="EK8">
            <v>131.85455195</v>
          </cell>
          <cell r="EL8">
            <v>23.451129139999999</v>
          </cell>
          <cell r="EM8">
            <v>921.71309960000008</v>
          </cell>
          <cell r="EN8">
            <v>14.308171959999999</v>
          </cell>
          <cell r="EO8">
            <v>284.17694647999997</v>
          </cell>
          <cell r="EP8">
            <v>537.84153619999995</v>
          </cell>
          <cell r="EQ8">
            <v>85.386444960000006</v>
          </cell>
          <cell r="ER8">
            <v>0</v>
          </cell>
          <cell r="ES8">
            <v>0</v>
          </cell>
          <cell r="ET8">
            <v>0</v>
          </cell>
          <cell r="EU8">
            <v>0</v>
          </cell>
          <cell r="EV8">
            <v>0</v>
          </cell>
          <cell r="EW8">
            <v>0</v>
          </cell>
          <cell r="EX8">
            <v>0</v>
          </cell>
          <cell r="EY8">
            <v>0</v>
          </cell>
          <cell r="EZ8">
            <v>0</v>
          </cell>
          <cell r="FA8">
            <v>0</v>
          </cell>
          <cell r="FB8">
            <v>921.71309960000008</v>
          </cell>
          <cell r="FC8">
            <v>14.308171959999999</v>
          </cell>
          <cell r="FD8">
            <v>284.17694647999997</v>
          </cell>
          <cell r="FE8">
            <v>537.84153619999995</v>
          </cell>
          <cell r="FF8">
            <v>85.386444960000006</v>
          </cell>
          <cell r="FG8">
            <v>1</v>
          </cell>
          <cell r="FH8">
            <v>1</v>
          </cell>
          <cell r="FI8">
            <v>1</v>
          </cell>
          <cell r="FJ8">
            <v>1</v>
          </cell>
          <cell r="FK8" t="str">
            <v>1 1 1 1</v>
          </cell>
          <cell r="FN8">
            <v>11773.071493446381</v>
          </cell>
          <cell r="FO8">
            <v>0</v>
          </cell>
          <cell r="FP8">
            <v>376.37899999999996</v>
          </cell>
          <cell r="FQ8">
            <v>0</v>
          </cell>
          <cell r="FR8">
            <v>2003.7250082983335</v>
          </cell>
          <cell r="FS8">
            <v>1945.1350082983336</v>
          </cell>
          <cell r="FT8">
            <v>2.74</v>
          </cell>
          <cell r="FU8">
            <v>55.85</v>
          </cell>
          <cell r="FV8">
            <v>148252</v>
          </cell>
          <cell r="FW8">
            <v>0</v>
          </cell>
          <cell r="FX8">
            <v>148252</v>
          </cell>
          <cell r="FZ8">
            <v>758.40588715000001</v>
          </cell>
          <cell r="GA8">
            <v>0</v>
          </cell>
          <cell r="GB8">
            <v>14.109</v>
          </cell>
          <cell r="GC8">
            <v>0</v>
          </cell>
          <cell r="GD8">
            <v>323.55900000000003</v>
          </cell>
          <cell r="GE8">
            <v>323.55900000000003</v>
          </cell>
          <cell r="GF8">
            <v>0</v>
          </cell>
          <cell r="GG8">
            <v>0</v>
          </cell>
          <cell r="GH8">
            <v>5039</v>
          </cell>
          <cell r="GI8">
            <v>0</v>
          </cell>
          <cell r="GJ8">
            <v>5039</v>
          </cell>
          <cell r="GK8">
            <v>6140.1608410664994</v>
          </cell>
          <cell r="GL8">
            <v>0</v>
          </cell>
          <cell r="GM8">
            <v>258.77600000000001</v>
          </cell>
          <cell r="GN8">
            <v>0</v>
          </cell>
          <cell r="GO8">
            <v>1287.7640000000001</v>
          </cell>
          <cell r="GP8">
            <v>1232.03</v>
          </cell>
          <cell r="GQ8">
            <v>0</v>
          </cell>
          <cell r="GR8">
            <v>51.734000000000002</v>
          </cell>
          <cell r="GS8">
            <v>76404</v>
          </cell>
          <cell r="GT8">
            <v>0</v>
          </cell>
          <cell r="GU8">
            <v>76404</v>
          </cell>
          <cell r="GV8">
            <v>0</v>
          </cell>
          <cell r="GW8">
            <v>0</v>
          </cell>
          <cell r="GX8">
            <v>0</v>
          </cell>
          <cell r="GY8">
            <v>0</v>
          </cell>
          <cell r="GZ8">
            <v>0</v>
          </cell>
          <cell r="HA8">
            <v>0</v>
          </cell>
          <cell r="HB8">
            <v>0</v>
          </cell>
          <cell r="HC8">
            <v>0</v>
          </cell>
          <cell r="HD8">
            <v>0</v>
          </cell>
          <cell r="HE8">
            <v>0</v>
          </cell>
          <cell r="HF8">
            <v>0</v>
          </cell>
          <cell r="HG8">
            <v>0</v>
          </cell>
          <cell r="HH8">
            <v>0</v>
          </cell>
          <cell r="HI8">
            <v>0</v>
          </cell>
          <cell r="HJ8">
            <v>0</v>
          </cell>
          <cell r="HK8">
            <v>0</v>
          </cell>
          <cell r="HL8">
            <v>0</v>
          </cell>
          <cell r="HM8">
            <v>0</v>
          </cell>
          <cell r="HN8">
            <v>0</v>
          </cell>
          <cell r="HO8">
            <v>0</v>
          </cell>
          <cell r="HP8">
            <v>0</v>
          </cell>
          <cell r="HQ8">
            <v>0</v>
          </cell>
          <cell r="HR8">
            <v>1143.433344503333</v>
          </cell>
          <cell r="HS8">
            <v>0</v>
          </cell>
          <cell r="HT8">
            <v>105</v>
          </cell>
          <cell r="HU8">
            <v>0</v>
          </cell>
          <cell r="HV8">
            <v>0</v>
          </cell>
          <cell r="HW8">
            <v>0</v>
          </cell>
          <cell r="HX8">
            <v>0</v>
          </cell>
          <cell r="HY8">
            <v>0</v>
          </cell>
          <cell r="HZ8">
            <v>1</v>
          </cell>
          <cell r="IA8">
            <v>0</v>
          </cell>
          <cell r="IB8">
            <v>1</v>
          </cell>
          <cell r="IC8">
            <v>4996.7274965631668</v>
          </cell>
          <cell r="ID8">
            <v>0</v>
          </cell>
          <cell r="IE8">
            <v>153.77599999999998</v>
          </cell>
          <cell r="IF8">
            <v>0</v>
          </cell>
          <cell r="IG8">
            <v>1287.7640000000001</v>
          </cell>
          <cell r="IH8">
            <v>1232.03</v>
          </cell>
          <cell r="II8">
            <v>0</v>
          </cell>
          <cell r="IJ8">
            <v>51.734000000000002</v>
          </cell>
          <cell r="IK8">
            <v>76403</v>
          </cell>
          <cell r="IL8">
            <v>0</v>
          </cell>
          <cell r="IM8">
            <v>76403</v>
          </cell>
          <cell r="IN8">
            <v>0</v>
          </cell>
          <cell r="IO8">
            <v>0</v>
          </cell>
          <cell r="IP8">
            <v>0</v>
          </cell>
          <cell r="IQ8">
            <v>0</v>
          </cell>
          <cell r="IR8">
            <v>0</v>
          </cell>
          <cell r="IS8">
            <v>0</v>
          </cell>
          <cell r="IT8">
            <v>0</v>
          </cell>
          <cell r="IU8">
            <v>0</v>
          </cell>
          <cell r="IV8">
            <v>0</v>
          </cell>
          <cell r="IW8">
            <v>0</v>
          </cell>
          <cell r="IX8">
            <v>0</v>
          </cell>
          <cell r="IY8">
            <v>509.59348974</v>
          </cell>
          <cell r="IZ8">
            <v>0</v>
          </cell>
          <cell r="JA8">
            <v>24.921999999999997</v>
          </cell>
          <cell r="JB8">
            <v>0</v>
          </cell>
          <cell r="JC8">
            <v>377.14400000000001</v>
          </cell>
          <cell r="JD8">
            <v>377.14400000000001</v>
          </cell>
          <cell r="JE8">
            <v>0</v>
          </cell>
          <cell r="JF8">
            <v>0</v>
          </cell>
          <cell r="JG8">
            <v>33</v>
          </cell>
          <cell r="JH8">
            <v>0</v>
          </cell>
          <cell r="JI8">
            <v>33</v>
          </cell>
          <cell r="JJ8">
            <v>166.82267041</v>
          </cell>
          <cell r="JK8">
            <v>0</v>
          </cell>
          <cell r="JL8">
            <v>7.0890000000000004</v>
          </cell>
          <cell r="JM8">
            <v>0</v>
          </cell>
          <cell r="JN8">
            <v>126.196</v>
          </cell>
          <cell r="JO8">
            <v>126.196</v>
          </cell>
          <cell r="JP8">
            <v>0</v>
          </cell>
          <cell r="JQ8">
            <v>0</v>
          </cell>
          <cell r="JR8">
            <v>1</v>
          </cell>
          <cell r="JS8">
            <v>0</v>
          </cell>
          <cell r="JT8">
            <v>1</v>
          </cell>
          <cell r="JU8">
            <v>342.77081932999999</v>
          </cell>
          <cell r="JV8">
            <v>0</v>
          </cell>
          <cell r="JW8">
            <v>17.832999999999998</v>
          </cell>
          <cell r="JX8">
            <v>0</v>
          </cell>
          <cell r="JY8">
            <v>250.94800000000001</v>
          </cell>
          <cell r="JZ8">
            <v>250.94800000000001</v>
          </cell>
          <cell r="KA8">
            <v>0</v>
          </cell>
          <cell r="KB8">
            <v>0</v>
          </cell>
          <cell r="KC8">
            <v>32</v>
          </cell>
          <cell r="KD8">
            <v>0</v>
          </cell>
          <cell r="KE8">
            <v>32</v>
          </cell>
          <cell r="KF8">
            <v>0</v>
          </cell>
          <cell r="KG8">
            <v>0</v>
          </cell>
          <cell r="KH8">
            <v>0</v>
          </cell>
          <cell r="KI8">
            <v>0</v>
          </cell>
          <cell r="KJ8">
            <v>0</v>
          </cell>
          <cell r="KK8">
            <v>0</v>
          </cell>
          <cell r="KL8">
            <v>0</v>
          </cell>
          <cell r="KM8">
            <v>0</v>
          </cell>
          <cell r="KN8">
            <v>0</v>
          </cell>
          <cell r="KO8">
            <v>0</v>
          </cell>
          <cell r="KP8">
            <v>0</v>
          </cell>
          <cell r="KQ8">
            <v>0</v>
          </cell>
          <cell r="KR8">
            <v>0</v>
          </cell>
          <cell r="KS8">
            <v>0</v>
          </cell>
          <cell r="KT8">
            <v>0</v>
          </cell>
          <cell r="KU8">
            <v>0</v>
          </cell>
          <cell r="KV8">
            <v>0</v>
          </cell>
          <cell r="KW8">
            <v>0</v>
          </cell>
          <cell r="KX8">
            <v>0</v>
          </cell>
          <cell r="KY8">
            <v>0</v>
          </cell>
          <cell r="KZ8">
            <v>0</v>
          </cell>
          <cell r="LA8">
            <v>0</v>
          </cell>
          <cell r="LB8">
            <v>342.77081932999999</v>
          </cell>
          <cell r="LC8">
            <v>0</v>
          </cell>
          <cell r="LD8">
            <v>17.832999999999998</v>
          </cell>
          <cell r="LE8">
            <v>0</v>
          </cell>
          <cell r="LF8">
            <v>250.94800000000001</v>
          </cell>
          <cell r="LG8">
            <v>250.94800000000001</v>
          </cell>
          <cell r="LH8">
            <v>0</v>
          </cell>
          <cell r="LI8">
            <v>0</v>
          </cell>
          <cell r="LJ8">
            <v>32</v>
          </cell>
          <cell r="LK8">
            <v>0</v>
          </cell>
          <cell r="LL8">
            <v>32</v>
          </cell>
          <cell r="LQ8">
            <v>0</v>
          </cell>
          <cell r="LR8">
            <v>55.8</v>
          </cell>
          <cell r="LS8">
            <v>0</v>
          </cell>
          <cell r="LT8">
            <v>0</v>
          </cell>
          <cell r="LU8">
            <v>0</v>
          </cell>
          <cell r="LX8">
            <v>0</v>
          </cell>
          <cell r="LY8">
            <v>0</v>
          </cell>
          <cell r="LZ8">
            <v>0</v>
          </cell>
          <cell r="MA8">
            <v>0</v>
          </cell>
          <cell r="MB8">
            <v>0</v>
          </cell>
          <cell r="MC8">
            <v>0</v>
          </cell>
          <cell r="MD8">
            <v>0</v>
          </cell>
          <cell r="ME8">
            <v>0</v>
          </cell>
          <cell r="MF8">
            <v>0</v>
          </cell>
          <cell r="MG8">
            <v>0</v>
          </cell>
          <cell r="MH8">
            <v>0</v>
          </cell>
          <cell r="MI8">
            <v>0</v>
          </cell>
          <cell r="MJ8">
            <v>0</v>
          </cell>
          <cell r="MK8">
            <v>0</v>
          </cell>
          <cell r="ML8">
            <v>0</v>
          </cell>
          <cell r="MM8">
            <v>0</v>
          </cell>
          <cell r="MN8">
            <v>0</v>
          </cell>
          <cell r="MO8">
            <v>0</v>
          </cell>
          <cell r="MP8">
            <v>0</v>
          </cell>
          <cell r="MQ8">
            <v>0</v>
          </cell>
          <cell r="MR8">
            <v>0</v>
          </cell>
          <cell r="MS8">
            <v>0</v>
          </cell>
          <cell r="MT8">
            <v>0</v>
          </cell>
          <cell r="MU8">
            <v>0</v>
          </cell>
          <cell r="MV8">
            <v>0</v>
          </cell>
          <cell r="MW8">
            <v>0</v>
          </cell>
          <cell r="MX8">
            <v>0</v>
          </cell>
          <cell r="MY8">
            <v>0</v>
          </cell>
          <cell r="MZ8">
            <v>0</v>
          </cell>
          <cell r="NA8">
            <v>0</v>
          </cell>
          <cell r="NB8">
            <v>0</v>
          </cell>
          <cell r="NC8">
            <v>0</v>
          </cell>
          <cell r="ND8">
            <v>0</v>
          </cell>
          <cell r="NE8">
            <v>0</v>
          </cell>
          <cell r="NF8">
            <v>0</v>
          </cell>
          <cell r="NG8">
            <v>0</v>
          </cell>
          <cell r="NH8">
            <v>0</v>
          </cell>
          <cell r="NI8">
            <v>0</v>
          </cell>
          <cell r="NJ8">
            <v>0</v>
          </cell>
          <cell r="NK8">
            <v>0</v>
          </cell>
          <cell r="NL8">
            <v>0</v>
          </cell>
          <cell r="NM8">
            <v>0</v>
          </cell>
          <cell r="NN8">
            <v>0</v>
          </cell>
          <cell r="NO8">
            <v>0</v>
          </cell>
          <cell r="NP8">
            <v>0</v>
          </cell>
          <cell r="NQ8">
            <v>0</v>
          </cell>
          <cell r="NR8">
            <v>0</v>
          </cell>
          <cell r="NS8">
            <v>0</v>
          </cell>
          <cell r="NT8">
            <v>0</v>
          </cell>
          <cell r="NU8">
            <v>0</v>
          </cell>
          <cell r="NV8">
            <v>0</v>
          </cell>
          <cell r="NW8">
            <v>0</v>
          </cell>
          <cell r="NX8">
            <v>0</v>
          </cell>
          <cell r="NY8">
            <v>0</v>
          </cell>
          <cell r="NZ8">
            <v>0</v>
          </cell>
          <cell r="OA8">
            <v>0</v>
          </cell>
          <cell r="OB8">
            <v>0</v>
          </cell>
          <cell r="OC8">
            <v>0</v>
          </cell>
          <cell r="OD8">
            <v>0</v>
          </cell>
          <cell r="OE8">
            <v>0</v>
          </cell>
          <cell r="OF8">
            <v>0</v>
          </cell>
          <cell r="OG8">
            <v>0</v>
          </cell>
          <cell r="OH8">
            <v>0</v>
          </cell>
          <cell r="OI8">
            <v>0</v>
          </cell>
          <cell r="OJ8">
            <v>0</v>
          </cell>
          <cell r="OL8" t="str">
            <v>нд</v>
          </cell>
          <cell r="OM8" t="str">
            <v>нд</v>
          </cell>
          <cell r="ON8" t="str">
            <v>нд</v>
          </cell>
          <cell r="OO8" t="str">
            <v>нд</v>
          </cell>
          <cell r="OP8" t="str">
            <v>нд</v>
          </cell>
          <cell r="OT8">
            <v>9766.9821273165726</v>
          </cell>
          <cell r="OV8">
            <v>709.20500000000004</v>
          </cell>
          <cell r="OW8">
            <v>119.191</v>
          </cell>
          <cell r="OX8">
            <v>0</v>
          </cell>
          <cell r="OY8">
            <v>10851</v>
          </cell>
          <cell r="OZ8">
            <v>2146.0064287200003</v>
          </cell>
        </row>
        <row r="9">
          <cell r="A9" t="str">
            <v>Г</v>
          </cell>
          <cell r="B9" t="str">
            <v>1.1</v>
          </cell>
          <cell r="C9" t="str">
            <v>Инвестиционные проекты в сфере передачи электрической энергии и технологического присоединения к электрическим сетям, всего, в том числе:</v>
          </cell>
          <cell r="D9" t="str">
            <v>Г</v>
          </cell>
          <cell r="E9">
            <v>9766.9821273165726</v>
          </cell>
          <cell r="H9">
            <v>7270.8028756865215</v>
          </cell>
          <cell r="J9">
            <v>8555.3950557155513</v>
          </cell>
          <cell r="K9">
            <v>4622.7928529300516</v>
          </cell>
          <cell r="L9">
            <v>3932.6022027855006</v>
          </cell>
          <cell r="M9">
            <v>818.12398278000001</v>
          </cell>
          <cell r="N9">
            <v>0</v>
          </cell>
          <cell r="O9">
            <v>245.11748446749993</v>
          </cell>
          <cell r="P9">
            <v>749.55393913499995</v>
          </cell>
          <cell r="Q9">
            <v>2119.8067964030001</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cell r="AK9">
            <v>0</v>
          </cell>
          <cell r="AL9">
            <v>0</v>
          </cell>
          <cell r="AM9">
            <v>0</v>
          </cell>
          <cell r="AN9">
            <v>0</v>
          </cell>
          <cell r="AO9">
            <v>0</v>
          </cell>
          <cell r="AP9">
            <v>0</v>
          </cell>
          <cell r="AQ9">
            <v>0</v>
          </cell>
          <cell r="AR9">
            <v>0</v>
          </cell>
          <cell r="AS9">
            <v>0</v>
          </cell>
          <cell r="AT9">
            <v>0</v>
          </cell>
          <cell r="AU9">
            <v>0</v>
          </cell>
          <cell r="AV9">
            <v>0</v>
          </cell>
          <cell r="AW9">
            <v>0</v>
          </cell>
          <cell r="AX9">
            <v>0</v>
          </cell>
          <cell r="AY9">
            <v>0</v>
          </cell>
          <cell r="AZ9">
            <v>0</v>
          </cell>
          <cell r="BA9">
            <v>0</v>
          </cell>
          <cell r="BB9" t="str">
            <v/>
          </cell>
          <cell r="BC9" t="str">
            <v/>
          </cell>
          <cell r="BD9" t="str">
            <v/>
          </cell>
          <cell r="BE9" t="str">
            <v/>
          </cell>
          <cell r="BF9">
            <v>0</v>
          </cell>
          <cell r="BG9">
            <v>2126.6136013000005</v>
          </cell>
          <cell r="BH9">
            <v>0</v>
          </cell>
          <cell r="BI9">
            <v>0</v>
          </cell>
          <cell r="BJ9">
            <v>51.424527450000014</v>
          </cell>
          <cell r="BK9">
            <v>1297.02543403</v>
          </cell>
          <cell r="BL9">
            <v>778.16363981999996</v>
          </cell>
          <cell r="BM9">
            <v>821.78066412999988</v>
          </cell>
          <cell r="BN9">
            <v>0</v>
          </cell>
          <cell r="BO9">
            <v>0</v>
          </cell>
          <cell r="BP9">
            <v>48.231602383333339</v>
          </cell>
          <cell r="BQ9">
            <v>335.79332268999997</v>
          </cell>
          <cell r="BR9">
            <v>437.7557390566667</v>
          </cell>
          <cell r="BS9">
            <v>1304.8329371700002</v>
          </cell>
          <cell r="BT9">
            <v>0</v>
          </cell>
          <cell r="BU9">
            <v>0</v>
          </cell>
          <cell r="BV9">
            <v>3.1929250666666675</v>
          </cell>
          <cell r="BW9">
            <v>961.23211133999996</v>
          </cell>
          <cell r="BX9">
            <v>340.40790076333332</v>
          </cell>
          <cell r="BY9">
            <v>0</v>
          </cell>
          <cell r="BZ9">
            <v>0</v>
          </cell>
          <cell r="CA9">
            <v>0</v>
          </cell>
          <cell r="CB9">
            <v>0</v>
          </cell>
          <cell r="CC9">
            <v>0</v>
          </cell>
          <cell r="CD9">
            <v>0</v>
          </cell>
          <cell r="CE9">
            <v>0</v>
          </cell>
          <cell r="CF9">
            <v>0</v>
          </cell>
          <cell r="CG9">
            <v>0</v>
          </cell>
          <cell r="CH9">
            <v>0</v>
          </cell>
          <cell r="CI9">
            <v>0</v>
          </cell>
          <cell r="CJ9">
            <v>0</v>
          </cell>
          <cell r="CK9">
            <v>1304.8329371700002</v>
          </cell>
          <cell r="CL9">
            <v>0</v>
          </cell>
          <cell r="CM9">
            <v>0</v>
          </cell>
          <cell r="CN9">
            <v>3.1929250666666675</v>
          </cell>
          <cell r="CO9">
            <v>961.23211133999996</v>
          </cell>
          <cell r="CP9">
            <v>340.40790076333332</v>
          </cell>
          <cell r="CQ9" t="str">
            <v/>
          </cell>
          <cell r="CR9" t="str">
            <v/>
          </cell>
          <cell r="CS9" t="str">
            <v/>
          </cell>
          <cell r="CT9" t="str">
            <v/>
          </cell>
          <cell r="CU9">
            <v>0</v>
          </cell>
          <cell r="CX9">
            <v>11773.071493446381</v>
          </cell>
          <cell r="CY9">
            <v>2007.6103241393257</v>
          </cell>
          <cell r="CZ9">
            <v>3841.5348877713004</v>
          </cell>
          <cell r="DA9">
            <v>3963.2928893735866</v>
          </cell>
          <cell r="DB9">
            <v>1960.6333921621663</v>
          </cell>
          <cell r="DE9">
            <v>5618.847295077685</v>
          </cell>
          <cell r="DG9">
            <v>6292.3405924590679</v>
          </cell>
          <cell r="DH9">
            <v>3643.930481909068</v>
          </cell>
          <cell r="DI9">
            <v>2648.4101105499999</v>
          </cell>
          <cell r="DJ9">
            <v>221.79169244000005</v>
          </cell>
          <cell r="DK9">
            <v>951.39924857999995</v>
          </cell>
          <cell r="DL9">
            <v>1337.37306115</v>
          </cell>
          <cell r="DM9">
            <v>137.84610837999995</v>
          </cell>
          <cell r="DN9">
            <v>3379.4845325921287</v>
          </cell>
          <cell r="DS9">
            <v>73</v>
          </cell>
          <cell r="DT9">
            <v>202.23975001333304</v>
          </cell>
          <cell r="DU9">
            <v>340.55043894068166</v>
          </cell>
          <cell r="DV9">
            <v>2763.6943436381139</v>
          </cell>
          <cell r="DW9">
            <v>202.23975001333304</v>
          </cell>
          <cell r="DX9">
            <v>1</v>
          </cell>
          <cell r="DY9">
            <v>1</v>
          </cell>
          <cell r="DZ9" t="str">
            <v/>
          </cell>
          <cell r="EA9" t="str">
            <v/>
          </cell>
          <cell r="EB9" t="str">
            <v>1 1</v>
          </cell>
          <cell r="EC9">
            <v>1131.7356273999999</v>
          </cell>
          <cell r="ED9">
            <v>17.569210549999998</v>
          </cell>
          <cell r="EE9">
            <v>335.6327546</v>
          </cell>
          <cell r="EF9">
            <v>669.69608814999992</v>
          </cell>
          <cell r="EG9">
            <v>108.83757410000001</v>
          </cell>
          <cell r="EH9">
            <v>210.02252780000001</v>
          </cell>
          <cell r="EI9">
            <v>3.2610385900000001</v>
          </cell>
          <cell r="EJ9">
            <v>51.45580812</v>
          </cell>
          <cell r="EK9">
            <v>131.85455195</v>
          </cell>
          <cell r="EL9">
            <v>23.451129139999999</v>
          </cell>
          <cell r="EM9">
            <v>921.71309960000008</v>
          </cell>
          <cell r="EN9">
            <v>14.308171959999999</v>
          </cell>
          <cell r="EO9">
            <v>284.17694647999997</v>
          </cell>
          <cell r="EP9">
            <v>537.84153619999995</v>
          </cell>
          <cell r="EQ9">
            <v>85.386444960000006</v>
          </cell>
          <cell r="ER9">
            <v>0</v>
          </cell>
          <cell r="ES9">
            <v>0</v>
          </cell>
          <cell r="ET9">
            <v>0</v>
          </cell>
          <cell r="EU9">
            <v>0</v>
          </cell>
          <cell r="EV9">
            <v>0</v>
          </cell>
          <cell r="EW9">
            <v>0</v>
          </cell>
          <cell r="EX9">
            <v>0</v>
          </cell>
          <cell r="EY9">
            <v>0</v>
          </cell>
          <cell r="EZ9">
            <v>0</v>
          </cell>
          <cell r="FA9">
            <v>0</v>
          </cell>
          <cell r="FB9">
            <v>921.71309960000008</v>
          </cell>
          <cell r="FC9">
            <v>14.308171959999999</v>
          </cell>
          <cell r="FD9">
            <v>284.17694647999997</v>
          </cell>
          <cell r="FE9">
            <v>537.84153619999995</v>
          </cell>
          <cell r="FF9">
            <v>85.386444960000006</v>
          </cell>
          <cell r="FG9">
            <v>1</v>
          </cell>
          <cell r="FH9">
            <v>1</v>
          </cell>
          <cell r="FI9">
            <v>1</v>
          </cell>
          <cell r="FJ9">
            <v>1</v>
          </cell>
          <cell r="FK9" t="str">
            <v>1 1 1 1</v>
          </cell>
          <cell r="FN9">
            <v>11773.071493446381</v>
          </cell>
          <cell r="FO9">
            <v>0</v>
          </cell>
          <cell r="FP9">
            <v>376.37899999999996</v>
          </cell>
          <cell r="FQ9">
            <v>0</v>
          </cell>
          <cell r="FR9">
            <v>2003.7250082983335</v>
          </cell>
          <cell r="FS9">
            <v>1945.1350082983336</v>
          </cell>
          <cell r="FT9">
            <v>2.74</v>
          </cell>
          <cell r="FU9">
            <v>55.85</v>
          </cell>
          <cell r="FV9">
            <v>148252</v>
          </cell>
          <cell r="FW9">
            <v>0</v>
          </cell>
          <cell r="FX9">
            <v>148252</v>
          </cell>
          <cell r="FZ9">
            <v>758.40588715000001</v>
          </cell>
          <cell r="GA9">
            <v>0</v>
          </cell>
          <cell r="GB9">
            <v>14.109</v>
          </cell>
          <cell r="GC9">
            <v>0</v>
          </cell>
          <cell r="GD9">
            <v>323.55900000000003</v>
          </cell>
          <cell r="GE9">
            <v>323.55900000000003</v>
          </cell>
          <cell r="GF9">
            <v>0</v>
          </cell>
          <cell r="GG9">
            <v>0</v>
          </cell>
          <cell r="GH9">
            <v>5039</v>
          </cell>
          <cell r="GI9">
            <v>0</v>
          </cell>
          <cell r="GJ9">
            <v>5039</v>
          </cell>
          <cell r="GK9">
            <v>6140.1608410664994</v>
          </cell>
          <cell r="GL9">
            <v>0</v>
          </cell>
          <cell r="GM9">
            <v>258.77600000000001</v>
          </cell>
          <cell r="GN9">
            <v>0</v>
          </cell>
          <cell r="GO9">
            <v>1287.7640000000001</v>
          </cell>
          <cell r="GP9">
            <v>1232.03</v>
          </cell>
          <cell r="GQ9">
            <v>0</v>
          </cell>
          <cell r="GR9">
            <v>51.734000000000002</v>
          </cell>
          <cell r="GS9">
            <v>76404</v>
          </cell>
          <cell r="GT9">
            <v>0</v>
          </cell>
          <cell r="GU9">
            <v>76404</v>
          </cell>
          <cell r="GV9">
            <v>0</v>
          </cell>
          <cell r="GW9">
            <v>0</v>
          </cell>
          <cell r="GX9">
            <v>0</v>
          </cell>
          <cell r="GY9">
            <v>0</v>
          </cell>
          <cell r="GZ9">
            <v>0</v>
          </cell>
          <cell r="HA9">
            <v>0</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0</v>
          </cell>
          <cell r="HQ9">
            <v>0</v>
          </cell>
          <cell r="HR9">
            <v>1143.433344503333</v>
          </cell>
          <cell r="HS9">
            <v>0</v>
          </cell>
          <cell r="HT9">
            <v>105</v>
          </cell>
          <cell r="HU9">
            <v>0</v>
          </cell>
          <cell r="HV9">
            <v>0</v>
          </cell>
          <cell r="HW9">
            <v>0</v>
          </cell>
          <cell r="HX9">
            <v>0</v>
          </cell>
          <cell r="HY9">
            <v>0</v>
          </cell>
          <cell r="HZ9">
            <v>1</v>
          </cell>
          <cell r="IA9">
            <v>0</v>
          </cell>
          <cell r="IB9">
            <v>1</v>
          </cell>
          <cell r="IC9">
            <v>4996.7274965631668</v>
          </cell>
          <cell r="ID9">
            <v>0</v>
          </cell>
          <cell r="IE9">
            <v>153.77599999999998</v>
          </cell>
          <cell r="IF9">
            <v>0</v>
          </cell>
          <cell r="IG9">
            <v>1287.7640000000001</v>
          </cell>
          <cell r="IH9">
            <v>1232.03</v>
          </cell>
          <cell r="II9">
            <v>0</v>
          </cell>
          <cell r="IJ9">
            <v>51.734000000000002</v>
          </cell>
          <cell r="IK9">
            <v>76403</v>
          </cell>
          <cell r="IL9">
            <v>0</v>
          </cell>
          <cell r="IM9">
            <v>76403</v>
          </cell>
          <cell r="IN9">
            <v>0</v>
          </cell>
          <cell r="IO9">
            <v>0</v>
          </cell>
          <cell r="IP9">
            <v>0</v>
          </cell>
          <cell r="IQ9">
            <v>0</v>
          </cell>
          <cell r="IR9">
            <v>0</v>
          </cell>
          <cell r="IS9">
            <v>0</v>
          </cell>
          <cell r="IT9">
            <v>0</v>
          </cell>
          <cell r="IU9">
            <v>0</v>
          </cell>
          <cell r="IV9">
            <v>0</v>
          </cell>
          <cell r="IW9">
            <v>0</v>
          </cell>
          <cell r="IX9">
            <v>0</v>
          </cell>
          <cell r="IY9">
            <v>509.59348974</v>
          </cell>
          <cell r="IZ9">
            <v>0</v>
          </cell>
          <cell r="JA9">
            <v>24.921999999999997</v>
          </cell>
          <cell r="JB9">
            <v>0</v>
          </cell>
          <cell r="JC9">
            <v>377.14400000000001</v>
          </cell>
          <cell r="JD9">
            <v>377.14400000000001</v>
          </cell>
          <cell r="JE9">
            <v>0</v>
          </cell>
          <cell r="JF9">
            <v>0</v>
          </cell>
          <cell r="JG9">
            <v>33</v>
          </cell>
          <cell r="JH9">
            <v>0</v>
          </cell>
          <cell r="JI9">
            <v>33</v>
          </cell>
          <cell r="JJ9">
            <v>166.82267041</v>
          </cell>
          <cell r="JK9">
            <v>0</v>
          </cell>
          <cell r="JL9">
            <v>7.0890000000000004</v>
          </cell>
          <cell r="JM9">
            <v>0</v>
          </cell>
          <cell r="JN9">
            <v>126.196</v>
          </cell>
          <cell r="JO9">
            <v>126.196</v>
          </cell>
          <cell r="JP9">
            <v>0</v>
          </cell>
          <cell r="JQ9">
            <v>0</v>
          </cell>
          <cell r="JR9">
            <v>1</v>
          </cell>
          <cell r="JS9">
            <v>0</v>
          </cell>
          <cell r="JT9">
            <v>1</v>
          </cell>
          <cell r="JU9">
            <v>342.77081932999999</v>
          </cell>
          <cell r="JV9">
            <v>0</v>
          </cell>
          <cell r="JW9">
            <v>17.832999999999998</v>
          </cell>
          <cell r="JX9">
            <v>0</v>
          </cell>
          <cell r="JY9">
            <v>250.94800000000001</v>
          </cell>
          <cell r="JZ9">
            <v>250.94800000000001</v>
          </cell>
          <cell r="KA9">
            <v>0</v>
          </cell>
          <cell r="KB9">
            <v>0</v>
          </cell>
          <cell r="KC9">
            <v>32</v>
          </cell>
          <cell r="KD9">
            <v>0</v>
          </cell>
          <cell r="KE9">
            <v>32</v>
          </cell>
          <cell r="KF9">
            <v>0</v>
          </cell>
          <cell r="KG9">
            <v>0</v>
          </cell>
          <cell r="KH9">
            <v>0</v>
          </cell>
          <cell r="KI9">
            <v>0</v>
          </cell>
          <cell r="KJ9">
            <v>0</v>
          </cell>
          <cell r="KK9">
            <v>0</v>
          </cell>
          <cell r="KL9">
            <v>0</v>
          </cell>
          <cell r="KM9">
            <v>0</v>
          </cell>
          <cell r="KN9">
            <v>0</v>
          </cell>
          <cell r="KO9">
            <v>0</v>
          </cell>
          <cell r="KP9">
            <v>0</v>
          </cell>
          <cell r="KQ9">
            <v>0</v>
          </cell>
          <cell r="KR9">
            <v>0</v>
          </cell>
          <cell r="KS9">
            <v>0</v>
          </cell>
          <cell r="KT9">
            <v>0</v>
          </cell>
          <cell r="KU9">
            <v>0</v>
          </cell>
          <cell r="KV9">
            <v>0</v>
          </cell>
          <cell r="KW9">
            <v>0</v>
          </cell>
          <cell r="KX9">
            <v>0</v>
          </cell>
          <cell r="KY9">
            <v>0</v>
          </cell>
          <cell r="KZ9">
            <v>0</v>
          </cell>
          <cell r="LA9">
            <v>0</v>
          </cell>
          <cell r="LB9">
            <v>342.77081932999999</v>
          </cell>
          <cell r="LC9">
            <v>0</v>
          </cell>
          <cell r="LD9">
            <v>17.832999999999998</v>
          </cell>
          <cell r="LE9">
            <v>0</v>
          </cell>
          <cell r="LF9">
            <v>250.94800000000001</v>
          </cell>
          <cell r="LG9">
            <v>250.94800000000001</v>
          </cell>
          <cell r="LH9">
            <v>0</v>
          </cell>
          <cell r="LI9">
            <v>0</v>
          </cell>
          <cell r="LJ9">
            <v>32</v>
          </cell>
          <cell r="LK9">
            <v>0</v>
          </cell>
          <cell r="LL9">
            <v>32</v>
          </cell>
          <cell r="LQ9">
            <v>0</v>
          </cell>
          <cell r="LR9">
            <v>55.8</v>
          </cell>
          <cell r="LS9">
            <v>0</v>
          </cell>
          <cell r="LT9">
            <v>0</v>
          </cell>
          <cell r="LU9">
            <v>0</v>
          </cell>
          <cell r="LX9">
            <v>0</v>
          </cell>
          <cell r="LY9">
            <v>0</v>
          </cell>
          <cell r="LZ9">
            <v>0</v>
          </cell>
          <cell r="MA9">
            <v>0</v>
          </cell>
          <cell r="MB9">
            <v>0</v>
          </cell>
          <cell r="MC9">
            <v>0</v>
          </cell>
          <cell r="MD9">
            <v>0</v>
          </cell>
          <cell r="ME9">
            <v>0</v>
          </cell>
          <cell r="MF9">
            <v>0</v>
          </cell>
          <cell r="MG9">
            <v>0</v>
          </cell>
          <cell r="MH9">
            <v>0</v>
          </cell>
          <cell r="MI9">
            <v>0</v>
          </cell>
          <cell r="MJ9">
            <v>0</v>
          </cell>
          <cell r="MK9">
            <v>0</v>
          </cell>
          <cell r="ML9">
            <v>0</v>
          </cell>
          <cell r="MM9">
            <v>0</v>
          </cell>
          <cell r="MN9">
            <v>0</v>
          </cell>
          <cell r="MO9">
            <v>0</v>
          </cell>
          <cell r="MP9">
            <v>0</v>
          </cell>
          <cell r="MQ9">
            <v>0</v>
          </cell>
          <cell r="MR9">
            <v>0</v>
          </cell>
          <cell r="MS9">
            <v>0</v>
          </cell>
          <cell r="MT9">
            <v>0</v>
          </cell>
          <cell r="MU9">
            <v>0</v>
          </cell>
          <cell r="MV9">
            <v>0</v>
          </cell>
          <cell r="MW9">
            <v>0</v>
          </cell>
          <cell r="MX9">
            <v>0</v>
          </cell>
          <cell r="MY9">
            <v>0</v>
          </cell>
          <cell r="MZ9">
            <v>0</v>
          </cell>
          <cell r="NA9">
            <v>0</v>
          </cell>
          <cell r="NB9">
            <v>0</v>
          </cell>
          <cell r="NC9">
            <v>0</v>
          </cell>
          <cell r="ND9">
            <v>0</v>
          </cell>
          <cell r="NE9">
            <v>0</v>
          </cell>
          <cell r="NF9">
            <v>0</v>
          </cell>
          <cell r="NG9">
            <v>0</v>
          </cell>
          <cell r="NH9">
            <v>0</v>
          </cell>
          <cell r="NI9">
            <v>0</v>
          </cell>
          <cell r="NJ9">
            <v>0</v>
          </cell>
          <cell r="NK9">
            <v>0</v>
          </cell>
          <cell r="NL9">
            <v>0</v>
          </cell>
          <cell r="NM9">
            <v>0</v>
          </cell>
          <cell r="NN9">
            <v>0</v>
          </cell>
          <cell r="NO9">
            <v>0</v>
          </cell>
          <cell r="NP9">
            <v>0</v>
          </cell>
          <cell r="NQ9">
            <v>0</v>
          </cell>
          <cell r="NR9">
            <v>0</v>
          </cell>
          <cell r="NS9">
            <v>0</v>
          </cell>
          <cell r="NT9">
            <v>0</v>
          </cell>
          <cell r="NU9">
            <v>0</v>
          </cell>
          <cell r="NV9">
            <v>0</v>
          </cell>
          <cell r="NW9">
            <v>0</v>
          </cell>
          <cell r="NX9">
            <v>0</v>
          </cell>
          <cell r="NY9">
            <v>0</v>
          </cell>
          <cell r="NZ9">
            <v>0</v>
          </cell>
          <cell r="OA9">
            <v>0</v>
          </cell>
          <cell r="OB9">
            <v>0</v>
          </cell>
          <cell r="OC9">
            <v>0</v>
          </cell>
          <cell r="OD9">
            <v>0</v>
          </cell>
          <cell r="OE9">
            <v>0</v>
          </cell>
          <cell r="OF9">
            <v>0</v>
          </cell>
          <cell r="OG9">
            <v>0</v>
          </cell>
          <cell r="OH9">
            <v>0</v>
          </cell>
          <cell r="OI9">
            <v>0</v>
          </cell>
          <cell r="OJ9">
            <v>0</v>
          </cell>
          <cell r="OL9" t="str">
            <v>нд</v>
          </cell>
          <cell r="OM9" t="str">
            <v>нд</v>
          </cell>
          <cell r="ON9" t="str">
            <v>нд</v>
          </cell>
          <cell r="OO9" t="str">
            <v>нд</v>
          </cell>
          <cell r="OP9" t="str">
            <v>нд</v>
          </cell>
          <cell r="OT9">
            <v>9766.9821273165726</v>
          </cell>
          <cell r="OV9">
            <v>709.20500000000004</v>
          </cell>
          <cell r="OW9">
            <v>119.191</v>
          </cell>
          <cell r="OX9">
            <v>0</v>
          </cell>
          <cell r="OY9">
            <v>10851</v>
          </cell>
          <cell r="OZ9">
            <v>2146.0064287200003</v>
          </cell>
        </row>
        <row r="10">
          <cell r="A10" t="str">
            <v>Г</v>
          </cell>
          <cell r="B10" t="str">
            <v>1.1.1</v>
          </cell>
          <cell r="C10" t="str">
            <v>Технологическое присоединение всего, в том числе:</v>
          </cell>
          <cell r="D10" t="str">
            <v>Г</v>
          </cell>
          <cell r="E10">
            <v>3043.9197841516134</v>
          </cell>
          <cell r="H10">
            <v>2267.3676340767997</v>
          </cell>
          <cell r="J10">
            <v>4975.4122566903143</v>
          </cell>
          <cell r="K10">
            <v>1042.8100539048137</v>
          </cell>
          <cell r="L10">
            <v>3932.6022027855006</v>
          </cell>
          <cell r="M10">
            <v>818.12398278000001</v>
          </cell>
          <cell r="N10">
            <v>0</v>
          </cell>
          <cell r="O10">
            <v>245.11748446749993</v>
          </cell>
          <cell r="P10">
            <v>749.55393913499995</v>
          </cell>
          <cell r="Q10">
            <v>2119.8067964030001</v>
          </cell>
          <cell r="R10">
            <v>47.276317670085824</v>
          </cell>
          <cell r="S10">
            <v>0</v>
          </cell>
          <cell r="T10">
            <v>0</v>
          </cell>
          <cell r="U10">
            <v>39.396931391738185</v>
          </cell>
          <cell r="V10">
            <v>0</v>
          </cell>
          <cell r="W10">
            <v>7.8793862783476385</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47.276317670085824</v>
          </cell>
          <cell r="AQ10">
            <v>0</v>
          </cell>
          <cell r="AR10">
            <v>0</v>
          </cell>
          <cell r="AS10">
            <v>39.396931391738185</v>
          </cell>
          <cell r="AT10">
            <v>0</v>
          </cell>
          <cell r="AU10">
            <v>7.8793862783476385</v>
          </cell>
          <cell r="AV10">
            <v>0</v>
          </cell>
          <cell r="AW10">
            <v>0</v>
          </cell>
          <cell r="AX10">
            <v>0</v>
          </cell>
          <cell r="AY10">
            <v>0</v>
          </cell>
          <cell r="AZ10">
            <v>0</v>
          </cell>
          <cell r="BA10">
            <v>0</v>
          </cell>
          <cell r="BB10" t="str">
            <v/>
          </cell>
          <cell r="BC10" t="str">
            <v/>
          </cell>
          <cell r="BD10" t="str">
            <v/>
          </cell>
          <cell r="BE10" t="str">
            <v/>
          </cell>
          <cell r="BF10">
            <v>0</v>
          </cell>
          <cell r="BG10">
            <v>266.25790383000003</v>
          </cell>
          <cell r="BH10">
            <v>0</v>
          </cell>
          <cell r="BI10">
            <v>0</v>
          </cell>
          <cell r="BJ10">
            <v>29.14731415</v>
          </cell>
          <cell r="BK10">
            <v>13.28363532</v>
          </cell>
          <cell r="BL10">
            <v>223.82695436</v>
          </cell>
          <cell r="BM10">
            <v>206.40098155000001</v>
          </cell>
          <cell r="BN10">
            <v>0</v>
          </cell>
          <cell r="BO10">
            <v>0</v>
          </cell>
          <cell r="BP10">
            <v>23.549080225000004</v>
          </cell>
          <cell r="BQ10">
            <v>13.28363532</v>
          </cell>
          <cell r="BR10">
            <v>169.568266005</v>
          </cell>
          <cell r="BS10">
            <v>59.856922279999999</v>
          </cell>
          <cell r="BT10">
            <v>0</v>
          </cell>
          <cell r="BU10">
            <v>0</v>
          </cell>
          <cell r="BV10">
            <v>5.5982339249999988</v>
          </cell>
          <cell r="BW10">
            <v>0</v>
          </cell>
          <cell r="BX10">
            <v>54.258688354999997</v>
          </cell>
          <cell r="BY10">
            <v>0</v>
          </cell>
          <cell r="BZ10">
            <v>0</v>
          </cell>
          <cell r="CA10">
            <v>0</v>
          </cell>
          <cell r="CB10">
            <v>0</v>
          </cell>
          <cell r="CC10">
            <v>0</v>
          </cell>
          <cell r="CD10">
            <v>0</v>
          </cell>
          <cell r="CE10">
            <v>0</v>
          </cell>
          <cell r="CF10">
            <v>0</v>
          </cell>
          <cell r="CG10">
            <v>0</v>
          </cell>
          <cell r="CH10">
            <v>0</v>
          </cell>
          <cell r="CI10">
            <v>0</v>
          </cell>
          <cell r="CJ10">
            <v>0</v>
          </cell>
          <cell r="CK10">
            <v>59.856922279999999</v>
          </cell>
          <cell r="CL10">
            <v>0</v>
          </cell>
          <cell r="CM10">
            <v>0</v>
          </cell>
          <cell r="CN10">
            <v>5.5982339249999988</v>
          </cell>
          <cell r="CO10">
            <v>0</v>
          </cell>
          <cell r="CP10">
            <v>54.258688354999997</v>
          </cell>
          <cell r="CQ10" t="str">
            <v/>
          </cell>
          <cell r="CR10" t="str">
            <v/>
          </cell>
          <cell r="CS10" t="str">
            <v/>
          </cell>
          <cell r="CT10" t="str">
            <v/>
          </cell>
          <cell r="CU10">
            <v>0</v>
          </cell>
          <cell r="CX10">
            <v>11773.071493446381</v>
          </cell>
          <cell r="CY10">
            <v>2007.6103241393257</v>
          </cell>
          <cell r="CZ10">
            <v>3841.5348877713004</v>
          </cell>
          <cell r="DA10">
            <v>3963.2928893735866</v>
          </cell>
          <cell r="DB10">
            <v>1960.6333921621663</v>
          </cell>
          <cell r="DE10">
            <v>1904.0662323000001</v>
          </cell>
          <cell r="DG10">
            <v>3417.15128427218</v>
          </cell>
          <cell r="DH10">
            <v>768.74117372218006</v>
          </cell>
          <cell r="DI10">
            <v>2648.4101105499999</v>
          </cell>
          <cell r="DJ10">
            <v>221.79169244000005</v>
          </cell>
          <cell r="DK10">
            <v>951.39924857999995</v>
          </cell>
          <cell r="DL10">
            <v>1337.37306115</v>
          </cell>
          <cell r="DM10">
            <v>137.84610837999995</v>
          </cell>
          <cell r="DN10">
            <v>3379.4845325921287</v>
          </cell>
          <cell r="DS10">
            <v>73</v>
          </cell>
          <cell r="DT10">
            <v>202.23975001333304</v>
          </cell>
          <cell r="DU10">
            <v>340.55043894068166</v>
          </cell>
          <cell r="DV10">
            <v>2763.6943436381139</v>
          </cell>
          <cell r="DW10">
            <v>202.23975001333304</v>
          </cell>
          <cell r="DX10">
            <v>1</v>
          </cell>
          <cell r="DY10">
            <v>1</v>
          </cell>
          <cell r="DZ10" t="str">
            <v/>
          </cell>
          <cell r="EA10" t="str">
            <v/>
          </cell>
          <cell r="EB10" t="str">
            <v>1 1</v>
          </cell>
          <cell r="EC10">
            <v>1131.7356273999999</v>
          </cell>
          <cell r="ED10">
            <v>17.569210549999998</v>
          </cell>
          <cell r="EE10">
            <v>335.6327546</v>
          </cell>
          <cell r="EF10">
            <v>669.69608814999992</v>
          </cell>
          <cell r="EG10">
            <v>108.83757410000001</v>
          </cell>
          <cell r="EH10">
            <v>210.02252780000001</v>
          </cell>
          <cell r="EI10">
            <v>3.2610385900000001</v>
          </cell>
          <cell r="EJ10">
            <v>51.45580812</v>
          </cell>
          <cell r="EK10">
            <v>131.85455195</v>
          </cell>
          <cell r="EL10">
            <v>23.451129139999999</v>
          </cell>
          <cell r="EM10">
            <v>921.71309960000008</v>
          </cell>
          <cell r="EN10">
            <v>14.308171959999999</v>
          </cell>
          <cell r="EO10">
            <v>284.17694647999997</v>
          </cell>
          <cell r="EP10">
            <v>537.84153619999995</v>
          </cell>
          <cell r="EQ10">
            <v>85.386444960000006</v>
          </cell>
          <cell r="ER10">
            <v>0</v>
          </cell>
          <cell r="ES10">
            <v>0</v>
          </cell>
          <cell r="ET10">
            <v>0</v>
          </cell>
          <cell r="EU10">
            <v>0</v>
          </cell>
          <cell r="EV10">
            <v>0</v>
          </cell>
          <cell r="EW10">
            <v>0</v>
          </cell>
          <cell r="EX10">
            <v>0</v>
          </cell>
          <cell r="EY10">
            <v>0</v>
          </cell>
          <cell r="EZ10">
            <v>0</v>
          </cell>
          <cell r="FA10">
            <v>0</v>
          </cell>
          <cell r="FB10">
            <v>921.71309960000008</v>
          </cell>
          <cell r="FC10">
            <v>14.308171959999999</v>
          </cell>
          <cell r="FD10">
            <v>284.17694647999997</v>
          </cell>
          <cell r="FE10">
            <v>537.84153619999995</v>
          </cell>
          <cell r="FF10">
            <v>85.386444960000006</v>
          </cell>
          <cell r="FG10">
            <v>1</v>
          </cell>
          <cell r="FH10">
            <v>1</v>
          </cell>
          <cell r="FI10">
            <v>1</v>
          </cell>
          <cell r="FJ10">
            <v>1</v>
          </cell>
          <cell r="FK10" t="str">
            <v>1 1 1 1</v>
          </cell>
          <cell r="FN10">
            <v>11773.071493446381</v>
          </cell>
          <cell r="FO10">
            <v>0</v>
          </cell>
          <cell r="FP10">
            <v>376.37899999999996</v>
          </cell>
          <cell r="FQ10">
            <v>0</v>
          </cell>
          <cell r="FR10">
            <v>2003.7250082983335</v>
          </cell>
          <cell r="FS10">
            <v>1945.1350082983336</v>
          </cell>
          <cell r="FT10">
            <v>2.74</v>
          </cell>
          <cell r="FU10">
            <v>55.85</v>
          </cell>
          <cell r="FV10">
            <v>148252</v>
          </cell>
          <cell r="FW10">
            <v>0</v>
          </cell>
          <cell r="FX10">
            <v>148252</v>
          </cell>
          <cell r="FZ10">
            <v>758.40588715000001</v>
          </cell>
          <cell r="GA10">
            <v>0</v>
          </cell>
          <cell r="GB10">
            <v>14.109</v>
          </cell>
          <cell r="GC10">
            <v>0</v>
          </cell>
          <cell r="GD10">
            <v>323.55900000000003</v>
          </cell>
          <cell r="GE10">
            <v>323.55900000000003</v>
          </cell>
          <cell r="GF10">
            <v>0</v>
          </cell>
          <cell r="GG10">
            <v>0</v>
          </cell>
          <cell r="GH10">
            <v>5039</v>
          </cell>
          <cell r="GI10">
            <v>0</v>
          </cell>
          <cell r="GJ10">
            <v>5039</v>
          </cell>
          <cell r="GK10">
            <v>6140.1608410664994</v>
          </cell>
          <cell r="GL10">
            <v>0</v>
          </cell>
          <cell r="GM10">
            <v>258.77600000000001</v>
          </cell>
          <cell r="GN10">
            <v>0</v>
          </cell>
          <cell r="GO10">
            <v>1287.7640000000001</v>
          </cell>
          <cell r="GP10">
            <v>1232.03</v>
          </cell>
          <cell r="GQ10">
            <v>0</v>
          </cell>
          <cell r="GR10">
            <v>51.734000000000002</v>
          </cell>
          <cell r="GS10">
            <v>76404</v>
          </cell>
          <cell r="GT10">
            <v>0</v>
          </cell>
          <cell r="GU10">
            <v>76404</v>
          </cell>
          <cell r="GV10">
            <v>0</v>
          </cell>
          <cell r="GW10">
            <v>0</v>
          </cell>
          <cell r="GX10">
            <v>0</v>
          </cell>
          <cell r="GY10">
            <v>0</v>
          </cell>
          <cell r="GZ10">
            <v>0</v>
          </cell>
          <cell r="HA10">
            <v>0</v>
          </cell>
          <cell r="HB10">
            <v>0</v>
          </cell>
          <cell r="HC10">
            <v>0</v>
          </cell>
          <cell r="HD10">
            <v>0</v>
          </cell>
          <cell r="HE10">
            <v>0</v>
          </cell>
          <cell r="HF10">
            <v>0</v>
          </cell>
          <cell r="HG10">
            <v>0</v>
          </cell>
          <cell r="HH10">
            <v>0</v>
          </cell>
          <cell r="HI10">
            <v>0</v>
          </cell>
          <cell r="HJ10">
            <v>0</v>
          </cell>
          <cell r="HK10">
            <v>0</v>
          </cell>
          <cell r="HL10">
            <v>0</v>
          </cell>
          <cell r="HM10">
            <v>0</v>
          </cell>
          <cell r="HN10">
            <v>0</v>
          </cell>
          <cell r="HO10">
            <v>0</v>
          </cell>
          <cell r="HP10">
            <v>0</v>
          </cell>
          <cell r="HQ10">
            <v>0</v>
          </cell>
          <cell r="HR10">
            <v>1143.433344503333</v>
          </cell>
          <cell r="HS10">
            <v>0</v>
          </cell>
          <cell r="HT10">
            <v>105</v>
          </cell>
          <cell r="HU10">
            <v>0</v>
          </cell>
          <cell r="HV10">
            <v>0</v>
          </cell>
          <cell r="HW10">
            <v>0</v>
          </cell>
          <cell r="HX10">
            <v>0</v>
          </cell>
          <cell r="HY10">
            <v>0</v>
          </cell>
          <cell r="HZ10">
            <v>1</v>
          </cell>
          <cell r="IA10">
            <v>0</v>
          </cell>
          <cell r="IB10">
            <v>1</v>
          </cell>
          <cell r="IC10">
            <v>4996.7274965631668</v>
          </cell>
          <cell r="ID10">
            <v>0</v>
          </cell>
          <cell r="IE10">
            <v>153.77599999999998</v>
          </cell>
          <cell r="IF10">
            <v>0</v>
          </cell>
          <cell r="IG10">
            <v>1287.7640000000001</v>
          </cell>
          <cell r="IH10">
            <v>1232.03</v>
          </cell>
          <cell r="II10">
            <v>0</v>
          </cell>
          <cell r="IJ10">
            <v>51.734000000000002</v>
          </cell>
          <cell r="IK10">
            <v>76403</v>
          </cell>
          <cell r="IL10">
            <v>0</v>
          </cell>
          <cell r="IM10">
            <v>76403</v>
          </cell>
          <cell r="IN10">
            <v>0</v>
          </cell>
          <cell r="IO10">
            <v>0</v>
          </cell>
          <cell r="IP10">
            <v>0</v>
          </cell>
          <cell r="IQ10">
            <v>0</v>
          </cell>
          <cell r="IR10">
            <v>0</v>
          </cell>
          <cell r="IS10">
            <v>0</v>
          </cell>
          <cell r="IT10">
            <v>0</v>
          </cell>
          <cell r="IU10">
            <v>0</v>
          </cell>
          <cell r="IV10">
            <v>0</v>
          </cell>
          <cell r="IW10">
            <v>0</v>
          </cell>
          <cell r="IX10">
            <v>0</v>
          </cell>
          <cell r="IY10">
            <v>509.59348974</v>
          </cell>
          <cell r="IZ10">
            <v>0</v>
          </cell>
          <cell r="JA10">
            <v>24.921999999999997</v>
          </cell>
          <cell r="JB10">
            <v>0</v>
          </cell>
          <cell r="JC10">
            <v>377.14400000000001</v>
          </cell>
          <cell r="JD10">
            <v>377.14400000000001</v>
          </cell>
          <cell r="JE10">
            <v>0</v>
          </cell>
          <cell r="JF10">
            <v>0</v>
          </cell>
          <cell r="JG10">
            <v>33</v>
          </cell>
          <cell r="JH10">
            <v>0</v>
          </cell>
          <cell r="JI10">
            <v>33</v>
          </cell>
          <cell r="JJ10">
            <v>166.82267041</v>
          </cell>
          <cell r="JK10">
            <v>0</v>
          </cell>
          <cell r="JL10">
            <v>7.0890000000000004</v>
          </cell>
          <cell r="JM10">
            <v>0</v>
          </cell>
          <cell r="JN10">
            <v>126.196</v>
          </cell>
          <cell r="JO10">
            <v>126.196</v>
          </cell>
          <cell r="JP10">
            <v>0</v>
          </cell>
          <cell r="JQ10">
            <v>0</v>
          </cell>
          <cell r="JR10">
            <v>1</v>
          </cell>
          <cell r="JS10">
            <v>0</v>
          </cell>
          <cell r="JT10">
            <v>1</v>
          </cell>
          <cell r="JU10">
            <v>342.77081932999999</v>
          </cell>
          <cell r="JV10">
            <v>0</v>
          </cell>
          <cell r="JW10">
            <v>17.832999999999998</v>
          </cell>
          <cell r="JX10">
            <v>0</v>
          </cell>
          <cell r="JY10">
            <v>250.94800000000001</v>
          </cell>
          <cell r="JZ10">
            <v>250.94800000000001</v>
          </cell>
          <cell r="KA10">
            <v>0</v>
          </cell>
          <cell r="KB10">
            <v>0</v>
          </cell>
          <cell r="KC10">
            <v>32</v>
          </cell>
          <cell r="KD10">
            <v>0</v>
          </cell>
          <cell r="KE10">
            <v>32</v>
          </cell>
          <cell r="KF10">
            <v>0</v>
          </cell>
          <cell r="KG10">
            <v>0</v>
          </cell>
          <cell r="KH10">
            <v>0</v>
          </cell>
          <cell r="KI10">
            <v>0</v>
          </cell>
          <cell r="KJ10">
            <v>0</v>
          </cell>
          <cell r="KK10">
            <v>0</v>
          </cell>
          <cell r="KL10">
            <v>0</v>
          </cell>
          <cell r="KM10">
            <v>0</v>
          </cell>
          <cell r="KN10">
            <v>0</v>
          </cell>
          <cell r="KO10">
            <v>0</v>
          </cell>
          <cell r="KP10">
            <v>0</v>
          </cell>
          <cell r="KQ10">
            <v>0</v>
          </cell>
          <cell r="KR10">
            <v>0</v>
          </cell>
          <cell r="KS10">
            <v>0</v>
          </cell>
          <cell r="KT10">
            <v>0</v>
          </cell>
          <cell r="KU10">
            <v>0</v>
          </cell>
          <cell r="KV10">
            <v>0</v>
          </cell>
          <cell r="KW10">
            <v>0</v>
          </cell>
          <cell r="KX10">
            <v>0</v>
          </cell>
          <cell r="KY10">
            <v>0</v>
          </cell>
          <cell r="KZ10">
            <v>0</v>
          </cell>
          <cell r="LA10">
            <v>0</v>
          </cell>
          <cell r="LB10">
            <v>342.77081932999999</v>
          </cell>
          <cell r="LC10">
            <v>0</v>
          </cell>
          <cell r="LD10">
            <v>17.832999999999998</v>
          </cell>
          <cell r="LE10">
            <v>0</v>
          </cell>
          <cell r="LF10">
            <v>250.94800000000001</v>
          </cell>
          <cell r="LG10">
            <v>250.94800000000001</v>
          </cell>
          <cell r="LH10">
            <v>0</v>
          </cell>
          <cell r="LI10">
            <v>0</v>
          </cell>
          <cell r="LJ10">
            <v>32</v>
          </cell>
          <cell r="LK10">
            <v>0</v>
          </cell>
          <cell r="LL10">
            <v>32</v>
          </cell>
          <cell r="LQ10">
            <v>0</v>
          </cell>
          <cell r="LR10">
            <v>55.8</v>
          </cell>
          <cell r="LS10">
            <v>0</v>
          </cell>
          <cell r="LT10">
            <v>0</v>
          </cell>
          <cell r="LU10">
            <v>0</v>
          </cell>
          <cell r="LX10">
            <v>0</v>
          </cell>
          <cell r="LY10">
            <v>0</v>
          </cell>
          <cell r="LZ10">
            <v>0</v>
          </cell>
          <cell r="MA10">
            <v>0</v>
          </cell>
          <cell r="MB10">
            <v>0</v>
          </cell>
          <cell r="MC10">
            <v>0</v>
          </cell>
          <cell r="MD10">
            <v>0</v>
          </cell>
          <cell r="ME10">
            <v>0</v>
          </cell>
          <cell r="MF10">
            <v>0</v>
          </cell>
          <cell r="MG10">
            <v>0</v>
          </cell>
          <cell r="MH10">
            <v>0</v>
          </cell>
          <cell r="MI10">
            <v>0</v>
          </cell>
          <cell r="MJ10">
            <v>0</v>
          </cell>
          <cell r="MK10">
            <v>0</v>
          </cell>
          <cell r="ML10">
            <v>0</v>
          </cell>
          <cell r="MM10">
            <v>0</v>
          </cell>
          <cell r="MN10">
            <v>0</v>
          </cell>
          <cell r="MO10">
            <v>0</v>
          </cell>
          <cell r="MP10">
            <v>0</v>
          </cell>
          <cell r="MQ10">
            <v>0</v>
          </cell>
          <cell r="MR10">
            <v>0</v>
          </cell>
          <cell r="MS10">
            <v>0</v>
          </cell>
          <cell r="MT10">
            <v>0</v>
          </cell>
          <cell r="MU10">
            <v>0</v>
          </cell>
          <cell r="MV10">
            <v>0</v>
          </cell>
          <cell r="MW10">
            <v>0</v>
          </cell>
          <cell r="MX10">
            <v>0</v>
          </cell>
          <cell r="MY10">
            <v>0</v>
          </cell>
          <cell r="MZ10">
            <v>0</v>
          </cell>
          <cell r="NA10">
            <v>0</v>
          </cell>
          <cell r="NB10">
            <v>0</v>
          </cell>
          <cell r="NC10">
            <v>0</v>
          </cell>
          <cell r="ND10">
            <v>0</v>
          </cell>
          <cell r="NE10">
            <v>0</v>
          </cell>
          <cell r="NF10">
            <v>0</v>
          </cell>
          <cell r="NG10">
            <v>0</v>
          </cell>
          <cell r="NH10">
            <v>0</v>
          </cell>
          <cell r="NI10">
            <v>0</v>
          </cell>
          <cell r="NJ10">
            <v>0</v>
          </cell>
          <cell r="NK10">
            <v>0</v>
          </cell>
          <cell r="NL10">
            <v>0</v>
          </cell>
          <cell r="NM10">
            <v>0</v>
          </cell>
          <cell r="NN10">
            <v>0</v>
          </cell>
          <cell r="NO10">
            <v>0</v>
          </cell>
          <cell r="NP10">
            <v>0</v>
          </cell>
          <cell r="NQ10">
            <v>0</v>
          </cell>
          <cell r="NR10">
            <v>0</v>
          </cell>
          <cell r="NS10">
            <v>0</v>
          </cell>
          <cell r="NT10">
            <v>0</v>
          </cell>
          <cell r="NU10">
            <v>0</v>
          </cell>
          <cell r="NV10">
            <v>0</v>
          </cell>
          <cell r="NW10">
            <v>0</v>
          </cell>
          <cell r="NX10">
            <v>0</v>
          </cell>
          <cell r="NY10">
            <v>0</v>
          </cell>
          <cell r="NZ10">
            <v>0</v>
          </cell>
          <cell r="OA10">
            <v>0</v>
          </cell>
          <cell r="OB10">
            <v>0</v>
          </cell>
          <cell r="OC10">
            <v>0</v>
          </cell>
          <cell r="OD10">
            <v>0</v>
          </cell>
          <cell r="OE10">
            <v>0</v>
          </cell>
          <cell r="OF10">
            <v>0</v>
          </cell>
          <cell r="OG10">
            <v>0</v>
          </cell>
          <cell r="OH10">
            <v>0</v>
          </cell>
          <cell r="OI10">
            <v>0</v>
          </cell>
          <cell r="OJ10">
            <v>0</v>
          </cell>
          <cell r="OL10" t="str">
            <v>нд</v>
          </cell>
          <cell r="OM10" t="str">
            <v>нд</v>
          </cell>
          <cell r="ON10" t="str">
            <v>нд</v>
          </cell>
          <cell r="OO10" t="str">
            <v>нд</v>
          </cell>
          <cell r="OP10" t="str">
            <v>нд</v>
          </cell>
          <cell r="OT10">
            <v>9766.9821273165726</v>
          </cell>
          <cell r="OV10">
            <v>709.20500000000004</v>
          </cell>
          <cell r="OW10">
            <v>119.191</v>
          </cell>
          <cell r="OX10">
            <v>0</v>
          </cell>
          <cell r="OY10">
            <v>10851</v>
          </cell>
          <cell r="OZ10">
            <v>2146.0064287200003</v>
          </cell>
        </row>
        <row r="11">
          <cell r="A11" t="str">
            <v>Г</v>
          </cell>
          <cell r="B11" t="str">
            <v>1.1.1.1</v>
          </cell>
          <cell r="C11" t="str">
            <v>Технологическое присоединение энергопринимающих устройств потребителей, всего, в том числе:</v>
          </cell>
          <cell r="D11" t="str">
            <v>Г</v>
          </cell>
          <cell r="E11">
            <v>1943.6105241822395</v>
          </cell>
          <cell r="H11">
            <v>1546.9231527821998</v>
          </cell>
          <cell r="J11">
            <v>4522.9706869455404</v>
          </cell>
          <cell r="K11">
            <v>590.36848416004</v>
          </cell>
          <cell r="L11">
            <v>3932.6022027855006</v>
          </cell>
          <cell r="M11">
            <v>818.12398278000001</v>
          </cell>
          <cell r="N11">
            <v>0</v>
          </cell>
          <cell r="O11">
            <v>245.11748446749993</v>
          </cell>
          <cell r="P11">
            <v>749.55393913499995</v>
          </cell>
          <cell r="Q11">
            <v>2119.8067964030001</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0</v>
          </cell>
          <cell r="AQ11">
            <v>0</v>
          </cell>
          <cell r="AR11">
            <v>0</v>
          </cell>
          <cell r="AS11">
            <v>0</v>
          </cell>
          <cell r="AT11">
            <v>0</v>
          </cell>
          <cell r="AU11">
            <v>0</v>
          </cell>
          <cell r="AV11">
            <v>0</v>
          </cell>
          <cell r="AW11">
            <v>0</v>
          </cell>
          <cell r="AX11">
            <v>0</v>
          </cell>
          <cell r="AY11">
            <v>0</v>
          </cell>
          <cell r="AZ11">
            <v>0</v>
          </cell>
          <cell r="BA11">
            <v>0</v>
          </cell>
          <cell r="BB11" t="str">
            <v/>
          </cell>
          <cell r="BC11" t="str">
            <v/>
          </cell>
          <cell r="BD11" t="str">
            <v/>
          </cell>
          <cell r="BE11" t="str">
            <v/>
          </cell>
          <cell r="BF11">
            <v>0</v>
          </cell>
          <cell r="BG11">
            <v>193.68111276000002</v>
          </cell>
          <cell r="BH11">
            <v>0</v>
          </cell>
          <cell r="BI11">
            <v>0</v>
          </cell>
          <cell r="BJ11">
            <v>18.839605141666667</v>
          </cell>
          <cell r="BK11">
            <v>13.28363532</v>
          </cell>
          <cell r="BL11">
            <v>161.55787229833334</v>
          </cell>
          <cell r="BM11">
            <v>137.53691558</v>
          </cell>
          <cell r="BN11">
            <v>0</v>
          </cell>
          <cell r="BO11">
            <v>0</v>
          </cell>
          <cell r="BP11">
            <v>11.825862716666666</v>
          </cell>
          <cell r="BQ11">
            <v>13.28363532</v>
          </cell>
          <cell r="BR11">
            <v>112.42741754333333</v>
          </cell>
          <cell r="BS11">
            <v>56.144197179999999</v>
          </cell>
          <cell r="BT11">
            <v>0</v>
          </cell>
          <cell r="BU11">
            <v>0</v>
          </cell>
          <cell r="BV11">
            <v>7.0137424249999993</v>
          </cell>
          <cell r="BW11">
            <v>0</v>
          </cell>
          <cell r="BX11">
            <v>49.130454754999995</v>
          </cell>
          <cell r="BY11">
            <v>0</v>
          </cell>
          <cell r="BZ11">
            <v>0</v>
          </cell>
          <cell r="CA11">
            <v>0</v>
          </cell>
          <cell r="CB11">
            <v>0</v>
          </cell>
          <cell r="CC11">
            <v>0</v>
          </cell>
          <cell r="CD11">
            <v>0</v>
          </cell>
          <cell r="CE11">
            <v>0</v>
          </cell>
          <cell r="CF11">
            <v>0</v>
          </cell>
          <cell r="CG11">
            <v>0</v>
          </cell>
          <cell r="CH11">
            <v>0</v>
          </cell>
          <cell r="CI11">
            <v>0</v>
          </cell>
          <cell r="CJ11">
            <v>0</v>
          </cell>
          <cell r="CK11">
            <v>56.144197179999999</v>
          </cell>
          <cell r="CL11">
            <v>0</v>
          </cell>
          <cell r="CM11">
            <v>0</v>
          </cell>
          <cell r="CN11">
            <v>7.0137424249999993</v>
          </cell>
          <cell r="CO11">
            <v>0</v>
          </cell>
          <cell r="CP11">
            <v>49.130454754999995</v>
          </cell>
          <cell r="CQ11" t="str">
            <v/>
          </cell>
          <cell r="CR11" t="str">
            <v/>
          </cell>
          <cell r="CS11" t="str">
            <v/>
          </cell>
          <cell r="CT11" t="str">
            <v/>
          </cell>
          <cell r="CU11">
            <v>0</v>
          </cell>
          <cell r="CX11">
            <v>11773.071493446381</v>
          </cell>
          <cell r="CY11">
            <v>2007.6103241393257</v>
          </cell>
          <cell r="CZ11">
            <v>3841.5348877713004</v>
          </cell>
          <cell r="DA11">
            <v>3963.2928893735866</v>
          </cell>
          <cell r="DB11">
            <v>1960.6333921621663</v>
          </cell>
          <cell r="DE11">
            <v>1241.9984888000001</v>
          </cell>
          <cell r="DG11">
            <v>3086.2306591873685</v>
          </cell>
          <cell r="DH11">
            <v>437.8205486373688</v>
          </cell>
          <cell r="DI11">
            <v>2648.4101105499999</v>
          </cell>
          <cell r="DJ11">
            <v>221.79169244000005</v>
          </cell>
          <cell r="DK11">
            <v>951.39924857999995</v>
          </cell>
          <cell r="DL11">
            <v>1337.37306115</v>
          </cell>
          <cell r="DM11">
            <v>137.84610837999995</v>
          </cell>
          <cell r="DN11">
            <v>3379.4845325921287</v>
          </cell>
          <cell r="DS11">
            <v>73</v>
          </cell>
          <cell r="DT11">
            <v>202.23975001333304</v>
          </cell>
          <cell r="DU11">
            <v>340.55043894068166</v>
          </cell>
          <cell r="DV11">
            <v>2763.6943436381139</v>
          </cell>
          <cell r="DW11">
            <v>202.23975001333304</v>
          </cell>
          <cell r="DX11">
            <v>1</v>
          </cell>
          <cell r="DY11">
            <v>1</v>
          </cell>
          <cell r="DZ11" t="str">
            <v/>
          </cell>
          <cell r="EA11" t="str">
            <v/>
          </cell>
          <cell r="EB11" t="str">
            <v>1 1</v>
          </cell>
          <cell r="EC11">
            <v>1131.7356273999999</v>
          </cell>
          <cell r="ED11">
            <v>17.569210549999998</v>
          </cell>
          <cell r="EE11">
            <v>335.6327546</v>
          </cell>
          <cell r="EF11">
            <v>669.69608814999992</v>
          </cell>
          <cell r="EG11">
            <v>108.83757410000001</v>
          </cell>
          <cell r="EH11">
            <v>210.02252780000001</v>
          </cell>
          <cell r="EI11">
            <v>3.2610385900000001</v>
          </cell>
          <cell r="EJ11">
            <v>51.45580812</v>
          </cell>
          <cell r="EK11">
            <v>131.85455195</v>
          </cell>
          <cell r="EL11">
            <v>23.451129139999999</v>
          </cell>
          <cell r="EM11">
            <v>921.71309960000008</v>
          </cell>
          <cell r="EN11">
            <v>14.308171959999999</v>
          </cell>
          <cell r="EO11">
            <v>284.17694647999997</v>
          </cell>
          <cell r="EP11">
            <v>537.84153619999995</v>
          </cell>
          <cell r="EQ11">
            <v>85.386444960000006</v>
          </cell>
          <cell r="ER11">
            <v>0</v>
          </cell>
          <cell r="ES11">
            <v>0</v>
          </cell>
          <cell r="ET11">
            <v>0</v>
          </cell>
          <cell r="EU11">
            <v>0</v>
          </cell>
          <cell r="EV11">
            <v>0</v>
          </cell>
          <cell r="EW11">
            <v>0</v>
          </cell>
          <cell r="EX11">
            <v>0</v>
          </cell>
          <cell r="EY11">
            <v>0</v>
          </cell>
          <cell r="EZ11">
            <v>0</v>
          </cell>
          <cell r="FA11">
            <v>0</v>
          </cell>
          <cell r="FB11">
            <v>921.71309960000008</v>
          </cell>
          <cell r="FC11">
            <v>14.308171959999999</v>
          </cell>
          <cell r="FD11">
            <v>284.17694647999997</v>
          </cell>
          <cell r="FE11">
            <v>537.84153619999995</v>
          </cell>
          <cell r="FF11">
            <v>85.386444960000006</v>
          </cell>
          <cell r="FG11" t="str">
            <v/>
          </cell>
          <cell r="FH11">
            <v>1</v>
          </cell>
          <cell r="FI11">
            <v>1</v>
          </cell>
          <cell r="FJ11">
            <v>1</v>
          </cell>
          <cell r="FK11" t="str">
            <v>1 1 1</v>
          </cell>
          <cell r="FN11">
            <v>11773.071493446381</v>
          </cell>
          <cell r="FO11">
            <v>0</v>
          </cell>
          <cell r="FP11">
            <v>376.37899999999996</v>
          </cell>
          <cell r="FQ11">
            <v>0</v>
          </cell>
          <cell r="FR11">
            <v>2003.7250082983335</v>
          </cell>
          <cell r="FS11">
            <v>1945.1350082983336</v>
          </cell>
          <cell r="FT11">
            <v>2.74</v>
          </cell>
          <cell r="FU11">
            <v>55.85</v>
          </cell>
          <cell r="FV11">
            <v>148252</v>
          </cell>
          <cell r="FW11">
            <v>0</v>
          </cell>
          <cell r="FX11">
            <v>148252</v>
          </cell>
          <cell r="FZ11">
            <v>758.40588715000001</v>
          </cell>
          <cell r="GA11">
            <v>0</v>
          </cell>
          <cell r="GB11">
            <v>14.109</v>
          </cell>
          <cell r="GC11">
            <v>0</v>
          </cell>
          <cell r="GD11">
            <v>323.55900000000003</v>
          </cell>
          <cell r="GE11">
            <v>323.55900000000003</v>
          </cell>
          <cell r="GF11">
            <v>0</v>
          </cell>
          <cell r="GG11">
            <v>0</v>
          </cell>
          <cell r="GH11">
            <v>5039</v>
          </cell>
          <cell r="GI11">
            <v>0</v>
          </cell>
          <cell r="GJ11">
            <v>5039</v>
          </cell>
          <cell r="GK11">
            <v>6140.1608410664994</v>
          </cell>
          <cell r="GL11">
            <v>0</v>
          </cell>
          <cell r="GM11">
            <v>258.77600000000001</v>
          </cell>
          <cell r="GN11">
            <v>0</v>
          </cell>
          <cell r="GO11">
            <v>1287.7640000000001</v>
          </cell>
          <cell r="GP11">
            <v>1232.03</v>
          </cell>
          <cell r="GQ11">
            <v>0</v>
          </cell>
          <cell r="GR11">
            <v>51.734000000000002</v>
          </cell>
          <cell r="GS11">
            <v>76404</v>
          </cell>
          <cell r="GT11">
            <v>0</v>
          </cell>
          <cell r="GU11">
            <v>76404</v>
          </cell>
          <cell r="GV11">
            <v>0</v>
          </cell>
          <cell r="GW11">
            <v>0</v>
          </cell>
          <cell r="GX11">
            <v>0</v>
          </cell>
          <cell r="GY11">
            <v>0</v>
          </cell>
          <cell r="GZ11">
            <v>0</v>
          </cell>
          <cell r="HA11">
            <v>0</v>
          </cell>
          <cell r="HB11">
            <v>0</v>
          </cell>
          <cell r="HC11">
            <v>0</v>
          </cell>
          <cell r="HD11">
            <v>0</v>
          </cell>
          <cell r="HE11">
            <v>0</v>
          </cell>
          <cell r="HF11">
            <v>0</v>
          </cell>
          <cell r="HG11">
            <v>0</v>
          </cell>
          <cell r="HH11">
            <v>0</v>
          </cell>
          <cell r="HI11">
            <v>0</v>
          </cell>
          <cell r="HJ11">
            <v>0</v>
          </cell>
          <cell r="HK11">
            <v>0</v>
          </cell>
          <cell r="HL11">
            <v>0</v>
          </cell>
          <cell r="HM11">
            <v>0</v>
          </cell>
          <cell r="HN11">
            <v>0</v>
          </cell>
          <cell r="HO11">
            <v>0</v>
          </cell>
          <cell r="HP11">
            <v>0</v>
          </cell>
          <cell r="HQ11">
            <v>0</v>
          </cell>
          <cell r="HR11">
            <v>1143.433344503333</v>
          </cell>
          <cell r="HS11">
            <v>0</v>
          </cell>
          <cell r="HT11">
            <v>105</v>
          </cell>
          <cell r="HU11">
            <v>0</v>
          </cell>
          <cell r="HV11">
            <v>0</v>
          </cell>
          <cell r="HW11">
            <v>0</v>
          </cell>
          <cell r="HX11">
            <v>0</v>
          </cell>
          <cell r="HY11">
            <v>0</v>
          </cell>
          <cell r="HZ11">
            <v>1</v>
          </cell>
          <cell r="IA11">
            <v>0</v>
          </cell>
          <cell r="IB11">
            <v>1</v>
          </cell>
          <cell r="IC11">
            <v>4996.7274965631668</v>
          </cell>
          <cell r="ID11">
            <v>0</v>
          </cell>
          <cell r="IE11">
            <v>153.77599999999998</v>
          </cell>
          <cell r="IF11">
            <v>0</v>
          </cell>
          <cell r="IG11">
            <v>1287.7640000000001</v>
          </cell>
          <cell r="IH11">
            <v>1232.03</v>
          </cell>
          <cell r="II11">
            <v>0</v>
          </cell>
          <cell r="IJ11">
            <v>51.734000000000002</v>
          </cell>
          <cell r="IK11">
            <v>76403</v>
          </cell>
          <cell r="IL11">
            <v>0</v>
          </cell>
          <cell r="IM11">
            <v>76403</v>
          </cell>
          <cell r="IN11">
            <v>0</v>
          </cell>
          <cell r="IO11">
            <v>0</v>
          </cell>
          <cell r="IP11">
            <v>0</v>
          </cell>
          <cell r="IQ11">
            <v>0</v>
          </cell>
          <cell r="IR11">
            <v>0</v>
          </cell>
          <cell r="IS11">
            <v>0</v>
          </cell>
          <cell r="IT11">
            <v>0</v>
          </cell>
          <cell r="IU11">
            <v>0</v>
          </cell>
          <cell r="IV11">
            <v>0</v>
          </cell>
          <cell r="IW11">
            <v>0</v>
          </cell>
          <cell r="IX11">
            <v>0</v>
          </cell>
          <cell r="IY11">
            <v>509.59348974</v>
          </cell>
          <cell r="IZ11">
            <v>0</v>
          </cell>
          <cell r="JA11">
            <v>24.921999999999997</v>
          </cell>
          <cell r="JB11">
            <v>0</v>
          </cell>
          <cell r="JC11">
            <v>377.14400000000001</v>
          </cell>
          <cell r="JD11">
            <v>377.14400000000001</v>
          </cell>
          <cell r="JE11">
            <v>0</v>
          </cell>
          <cell r="JF11">
            <v>0</v>
          </cell>
          <cell r="JG11">
            <v>33</v>
          </cell>
          <cell r="JH11">
            <v>0</v>
          </cell>
          <cell r="JI11">
            <v>33</v>
          </cell>
          <cell r="JJ11">
            <v>166.82267041</v>
          </cell>
          <cell r="JK11">
            <v>0</v>
          </cell>
          <cell r="JL11">
            <v>7.0890000000000004</v>
          </cell>
          <cell r="JM11">
            <v>0</v>
          </cell>
          <cell r="JN11">
            <v>126.196</v>
          </cell>
          <cell r="JO11">
            <v>126.196</v>
          </cell>
          <cell r="JP11">
            <v>0</v>
          </cell>
          <cell r="JQ11">
            <v>0</v>
          </cell>
          <cell r="JR11">
            <v>1</v>
          </cell>
          <cell r="JS11">
            <v>0</v>
          </cell>
          <cell r="JT11">
            <v>1</v>
          </cell>
          <cell r="JU11">
            <v>342.77081932999999</v>
          </cell>
          <cell r="JV11">
            <v>0</v>
          </cell>
          <cell r="JW11">
            <v>17.832999999999998</v>
          </cell>
          <cell r="JX11">
            <v>0</v>
          </cell>
          <cell r="JY11">
            <v>250.94800000000001</v>
          </cell>
          <cell r="JZ11">
            <v>250.94800000000001</v>
          </cell>
          <cell r="KA11">
            <v>0</v>
          </cell>
          <cell r="KB11">
            <v>0</v>
          </cell>
          <cell r="KC11">
            <v>32</v>
          </cell>
          <cell r="KD11">
            <v>0</v>
          </cell>
          <cell r="KE11">
            <v>32</v>
          </cell>
          <cell r="KF11">
            <v>0</v>
          </cell>
          <cell r="KG11">
            <v>0</v>
          </cell>
          <cell r="KH11">
            <v>0</v>
          </cell>
          <cell r="KI11">
            <v>0</v>
          </cell>
          <cell r="KJ11">
            <v>0</v>
          </cell>
          <cell r="KK11">
            <v>0</v>
          </cell>
          <cell r="KL11">
            <v>0</v>
          </cell>
          <cell r="KM11">
            <v>0</v>
          </cell>
          <cell r="KN11">
            <v>0</v>
          </cell>
          <cell r="KO11">
            <v>0</v>
          </cell>
          <cell r="KP11">
            <v>0</v>
          </cell>
          <cell r="KQ11">
            <v>0</v>
          </cell>
          <cell r="KR11">
            <v>0</v>
          </cell>
          <cell r="KS11">
            <v>0</v>
          </cell>
          <cell r="KT11">
            <v>0</v>
          </cell>
          <cell r="KU11">
            <v>0</v>
          </cell>
          <cell r="KV11">
            <v>0</v>
          </cell>
          <cell r="KW11">
            <v>0</v>
          </cell>
          <cell r="KX11">
            <v>0</v>
          </cell>
          <cell r="KY11">
            <v>0</v>
          </cell>
          <cell r="KZ11">
            <v>0</v>
          </cell>
          <cell r="LA11">
            <v>0</v>
          </cell>
          <cell r="LB11">
            <v>342.77081932999999</v>
          </cell>
          <cell r="LC11">
            <v>0</v>
          </cell>
          <cell r="LD11">
            <v>17.832999999999998</v>
          </cell>
          <cell r="LE11">
            <v>0</v>
          </cell>
          <cell r="LF11">
            <v>250.94800000000001</v>
          </cell>
          <cell r="LG11">
            <v>250.94800000000001</v>
          </cell>
          <cell r="LH11">
            <v>0</v>
          </cell>
          <cell r="LI11">
            <v>0</v>
          </cell>
          <cell r="LJ11">
            <v>32</v>
          </cell>
          <cell r="LK11">
            <v>0</v>
          </cell>
          <cell r="LL11">
            <v>32</v>
          </cell>
          <cell r="LQ11">
            <v>0</v>
          </cell>
          <cell r="LR11">
            <v>55.8</v>
          </cell>
          <cell r="LS11">
            <v>0</v>
          </cell>
          <cell r="LT11">
            <v>0</v>
          </cell>
          <cell r="LU11">
            <v>0</v>
          </cell>
          <cell r="LX11">
            <v>0</v>
          </cell>
          <cell r="LY11">
            <v>0</v>
          </cell>
          <cell r="LZ11">
            <v>0</v>
          </cell>
          <cell r="MA11">
            <v>0</v>
          </cell>
          <cell r="MB11">
            <v>0</v>
          </cell>
          <cell r="MC11">
            <v>0</v>
          </cell>
          <cell r="MD11">
            <v>0</v>
          </cell>
          <cell r="ME11">
            <v>0</v>
          </cell>
          <cell r="MF11">
            <v>0</v>
          </cell>
          <cell r="MG11">
            <v>0</v>
          </cell>
          <cell r="MH11">
            <v>0</v>
          </cell>
          <cell r="MI11">
            <v>0</v>
          </cell>
          <cell r="MJ11">
            <v>0</v>
          </cell>
          <cell r="MK11">
            <v>0</v>
          </cell>
          <cell r="ML11">
            <v>0</v>
          </cell>
          <cell r="MM11">
            <v>0</v>
          </cell>
          <cell r="MN11">
            <v>0</v>
          </cell>
          <cell r="MO11">
            <v>0</v>
          </cell>
          <cell r="MP11">
            <v>0</v>
          </cell>
          <cell r="MQ11">
            <v>0</v>
          </cell>
          <cell r="MR11">
            <v>0</v>
          </cell>
          <cell r="MS11">
            <v>0</v>
          </cell>
          <cell r="MT11">
            <v>0</v>
          </cell>
          <cell r="MU11">
            <v>0</v>
          </cell>
          <cell r="MV11">
            <v>0</v>
          </cell>
          <cell r="MW11">
            <v>0</v>
          </cell>
          <cell r="MX11">
            <v>0</v>
          </cell>
          <cell r="MY11">
            <v>0</v>
          </cell>
          <cell r="MZ11">
            <v>0</v>
          </cell>
          <cell r="NA11">
            <v>0</v>
          </cell>
          <cell r="NB11">
            <v>0</v>
          </cell>
          <cell r="NC11">
            <v>0</v>
          </cell>
          <cell r="ND11">
            <v>0</v>
          </cell>
          <cell r="NE11">
            <v>0</v>
          </cell>
          <cell r="NF11">
            <v>0</v>
          </cell>
          <cell r="NG11">
            <v>0</v>
          </cell>
          <cell r="NH11">
            <v>0</v>
          </cell>
          <cell r="NI11">
            <v>0</v>
          </cell>
          <cell r="NJ11">
            <v>0</v>
          </cell>
          <cell r="NK11">
            <v>0</v>
          </cell>
          <cell r="NL11">
            <v>0</v>
          </cell>
          <cell r="NM11">
            <v>0</v>
          </cell>
          <cell r="NN11">
            <v>0</v>
          </cell>
          <cell r="NO11">
            <v>0</v>
          </cell>
          <cell r="NP11">
            <v>0</v>
          </cell>
          <cell r="NQ11">
            <v>0</v>
          </cell>
          <cell r="NR11">
            <v>0</v>
          </cell>
          <cell r="NS11">
            <v>0</v>
          </cell>
          <cell r="NT11">
            <v>0</v>
          </cell>
          <cell r="NU11">
            <v>0</v>
          </cell>
          <cell r="NV11">
            <v>0</v>
          </cell>
          <cell r="NW11">
            <v>0</v>
          </cell>
          <cell r="NX11">
            <v>0</v>
          </cell>
          <cell r="NY11">
            <v>0</v>
          </cell>
          <cell r="NZ11">
            <v>0</v>
          </cell>
          <cell r="OA11">
            <v>0</v>
          </cell>
          <cell r="OB11">
            <v>0</v>
          </cell>
          <cell r="OC11">
            <v>0</v>
          </cell>
          <cell r="OD11">
            <v>0</v>
          </cell>
          <cell r="OE11">
            <v>0</v>
          </cell>
          <cell r="OF11">
            <v>0</v>
          </cell>
          <cell r="OG11">
            <v>0</v>
          </cell>
          <cell r="OH11">
            <v>0</v>
          </cell>
          <cell r="OI11">
            <v>0</v>
          </cell>
          <cell r="OJ11">
            <v>0</v>
          </cell>
          <cell r="OL11" t="str">
            <v>нд</v>
          </cell>
          <cell r="OM11" t="str">
            <v>нд</v>
          </cell>
          <cell r="ON11" t="str">
            <v>нд</v>
          </cell>
          <cell r="OO11" t="str">
            <v>нд</v>
          </cell>
          <cell r="OP11" t="str">
            <v>нд</v>
          </cell>
          <cell r="OT11">
            <v>9766.9821273165726</v>
          </cell>
          <cell r="OV11">
            <v>709.20500000000004</v>
          </cell>
          <cell r="OW11">
            <v>119.191</v>
          </cell>
          <cell r="OX11">
            <v>0</v>
          </cell>
          <cell r="OY11">
            <v>10851</v>
          </cell>
          <cell r="OZ11">
            <v>2146.0064287200003</v>
          </cell>
        </row>
        <row r="12">
          <cell r="A12" t="str">
            <v>1.1.1.1.1</v>
          </cell>
          <cell r="B12" t="str">
            <v>1.1.1.1.1</v>
          </cell>
          <cell r="C12" t="str">
            <v>Технологическое присоединение энергопринимающих устройств потребителей максимальной мощностью до 15 кВт включительно, всего</v>
          </cell>
          <cell r="D12" t="str">
            <v>1.1.1.1.1</v>
          </cell>
          <cell r="E12">
            <v>262.28167817599933</v>
          </cell>
          <cell r="H12">
            <v>111.29311395899936</v>
          </cell>
          <cell r="J12">
            <v>204.283931086</v>
          </cell>
          <cell r="K12">
            <v>172.257341497</v>
          </cell>
          <cell r="L12">
            <v>32.026589588999997</v>
          </cell>
          <cell r="M12">
            <v>0</v>
          </cell>
          <cell r="N12">
            <v>0</v>
          </cell>
          <cell r="O12">
            <v>26.6888246575</v>
          </cell>
          <cell r="P12">
            <v>0</v>
          </cell>
          <cell r="Q12">
            <v>5.3377649314999989</v>
          </cell>
          <cell r="R12">
            <v>4140.68207605712</v>
          </cell>
          <cell r="S12">
            <v>0</v>
          </cell>
          <cell r="T12">
            <v>0</v>
          </cell>
          <cell r="U12">
            <v>208.37631532208977</v>
          </cell>
          <cell r="V12">
            <v>15.3794506</v>
          </cell>
          <cell r="W12">
            <v>3916.9263101350307</v>
          </cell>
          <cell r="X12">
            <v>93.516365184000009</v>
          </cell>
          <cell r="Y12">
            <v>0</v>
          </cell>
          <cell r="Z12">
            <v>0</v>
          </cell>
          <cell r="AA12">
            <v>0</v>
          </cell>
          <cell r="AB12">
            <v>0</v>
          </cell>
          <cell r="AC12">
            <v>93.516365184000009</v>
          </cell>
          <cell r="AD12">
            <v>225.97649081599999</v>
          </cell>
          <cell r="AE12">
            <v>0</v>
          </cell>
          <cell r="AF12">
            <v>0</v>
          </cell>
          <cell r="AG12">
            <v>2.5</v>
          </cell>
          <cell r="AH12">
            <v>0</v>
          </cell>
          <cell r="AI12">
            <v>223.47649081599999</v>
          </cell>
          <cell r="AJ12">
            <v>313.05060487798596</v>
          </cell>
          <cell r="AK12">
            <v>0</v>
          </cell>
          <cell r="AL12">
            <v>0</v>
          </cell>
          <cell r="AM12">
            <v>13.482916811340761</v>
          </cell>
          <cell r="AN12">
            <v>2.4493024800000001</v>
          </cell>
          <cell r="AO12">
            <v>297.11838558664522</v>
          </cell>
          <cell r="AP12">
            <v>3508.1386151791348</v>
          </cell>
          <cell r="AQ12">
            <v>0</v>
          </cell>
          <cell r="AR12">
            <v>0</v>
          </cell>
          <cell r="AS12">
            <v>192.39339851074899</v>
          </cell>
          <cell r="AT12">
            <v>12.93014812</v>
          </cell>
          <cell r="AU12">
            <v>3302.8150685483856</v>
          </cell>
          <cell r="AV12">
            <v>225.97649081599999</v>
          </cell>
          <cell r="AW12">
            <v>0</v>
          </cell>
          <cell r="AX12">
            <v>0</v>
          </cell>
          <cell r="AY12">
            <v>2.5</v>
          </cell>
          <cell r="AZ12">
            <v>0</v>
          </cell>
          <cell r="BA12">
            <v>223.47649081599999</v>
          </cell>
          <cell r="BB12">
            <v>1</v>
          </cell>
          <cell r="BC12" t="str">
            <v/>
          </cell>
          <cell r="BD12">
            <v>3</v>
          </cell>
          <cell r="BE12" t="str">
            <v/>
          </cell>
          <cell r="BF12" t="str">
            <v>1 3</v>
          </cell>
          <cell r="BG12">
            <v>21.268777279999998</v>
          </cell>
          <cell r="BH12">
            <v>0</v>
          </cell>
          <cell r="BI12">
            <v>0</v>
          </cell>
          <cell r="BJ12">
            <v>17.723981066666667</v>
          </cell>
          <cell r="BK12">
            <v>0</v>
          </cell>
          <cell r="BL12">
            <v>3.5447962133333331</v>
          </cell>
          <cell r="BM12">
            <v>12.860477059999999</v>
          </cell>
          <cell r="BN12">
            <v>0</v>
          </cell>
          <cell r="BO12">
            <v>0</v>
          </cell>
          <cell r="BP12">
            <v>10.717064216666666</v>
          </cell>
          <cell r="BQ12">
            <v>0</v>
          </cell>
          <cell r="BR12">
            <v>2.1434128433333335</v>
          </cell>
          <cell r="BS12">
            <v>8.4083002199999992</v>
          </cell>
          <cell r="BT12">
            <v>0</v>
          </cell>
          <cell r="BU12">
            <v>0</v>
          </cell>
          <cell r="BV12">
            <v>7.0069168499999996</v>
          </cell>
          <cell r="BW12">
            <v>0</v>
          </cell>
          <cell r="BX12">
            <v>1.4013833699999996</v>
          </cell>
          <cell r="BY12">
            <v>0</v>
          </cell>
          <cell r="BZ12">
            <v>0</v>
          </cell>
          <cell r="CA12">
            <v>0</v>
          </cell>
          <cell r="CB12">
            <v>0</v>
          </cell>
          <cell r="CC12">
            <v>0</v>
          </cell>
          <cell r="CD12">
            <v>0</v>
          </cell>
          <cell r="CE12">
            <v>0</v>
          </cell>
          <cell r="CF12">
            <v>0</v>
          </cell>
          <cell r="CG12">
            <v>0</v>
          </cell>
          <cell r="CH12">
            <v>0</v>
          </cell>
          <cell r="CI12">
            <v>0</v>
          </cell>
          <cell r="CJ12">
            <v>0</v>
          </cell>
          <cell r="CK12">
            <v>8.4083002199999992</v>
          </cell>
          <cell r="CL12">
            <v>0</v>
          </cell>
          <cell r="CM12">
            <v>0</v>
          </cell>
          <cell r="CN12">
            <v>7.0069168499999996</v>
          </cell>
          <cell r="CO12">
            <v>0</v>
          </cell>
          <cell r="CP12">
            <v>1.4013833699999996</v>
          </cell>
          <cell r="CQ12" t="str">
            <v/>
          </cell>
          <cell r="CR12" t="str">
            <v/>
          </cell>
          <cell r="CS12" t="str">
            <v/>
          </cell>
          <cell r="CT12" t="str">
            <v/>
          </cell>
          <cell r="CU12">
            <v>0</v>
          </cell>
          <cell r="CX12" t="str">
            <v>нд</v>
          </cell>
          <cell r="CY12" t="str">
            <v>нд</v>
          </cell>
          <cell r="CZ12" t="str">
            <v>нд</v>
          </cell>
          <cell r="DA12" t="str">
            <v>нд</v>
          </cell>
          <cell r="DB12" t="str">
            <v>нд</v>
          </cell>
          <cell r="DE12">
            <v>90.51682332</v>
          </cell>
          <cell r="DG12">
            <v>168.5</v>
          </cell>
          <cell r="DH12">
            <v>113.28145393</v>
          </cell>
          <cell r="DI12">
            <v>55.218546070000002</v>
          </cell>
          <cell r="DJ12">
            <v>1.5995110800000001</v>
          </cell>
          <cell r="DK12">
            <v>29.8940074</v>
          </cell>
          <cell r="DL12">
            <v>22.698703130000002</v>
          </cell>
          <cell r="DM12">
            <v>0.89909819000000002</v>
          </cell>
          <cell r="DN12">
            <v>21</v>
          </cell>
          <cell r="DS12">
            <v>0</v>
          </cell>
          <cell r="DT12">
            <v>2</v>
          </cell>
          <cell r="DU12">
            <v>8</v>
          </cell>
          <cell r="DV12">
            <v>11</v>
          </cell>
          <cell r="DW12">
            <v>2</v>
          </cell>
          <cell r="DX12" t="str">
            <v/>
          </cell>
          <cell r="DY12">
            <v>1</v>
          </cell>
          <cell r="DZ12" t="str">
            <v/>
          </cell>
          <cell r="EA12" t="str">
            <v/>
          </cell>
          <cell r="EB12" t="str">
            <v>1</v>
          </cell>
          <cell r="EC12">
            <v>7.4708521400000008</v>
          </cell>
          <cell r="ED12">
            <v>0.63454462</v>
          </cell>
          <cell r="EE12">
            <v>4.4292818199999999</v>
          </cell>
          <cell r="EF12">
            <v>2.23146792</v>
          </cell>
          <cell r="EG12">
            <v>0.17555778</v>
          </cell>
          <cell r="EH12">
            <v>0</v>
          </cell>
          <cell r="EI12">
            <v>0</v>
          </cell>
          <cell r="EJ12">
            <v>0</v>
          </cell>
          <cell r="EK12">
            <v>0</v>
          </cell>
          <cell r="EL12">
            <v>0</v>
          </cell>
          <cell r="EM12">
            <v>7.4708521400000008</v>
          </cell>
          <cell r="EN12">
            <v>0.63454462</v>
          </cell>
          <cell r="EO12">
            <v>4.4292818199999999</v>
          </cell>
          <cell r="EP12">
            <v>2.23146792</v>
          </cell>
          <cell r="EQ12">
            <v>0.17555778</v>
          </cell>
          <cell r="ER12">
            <v>0</v>
          </cell>
          <cell r="ES12">
            <v>0</v>
          </cell>
          <cell r="ET12">
            <v>0</v>
          </cell>
          <cell r="EU12">
            <v>0</v>
          </cell>
          <cell r="EV12">
            <v>0</v>
          </cell>
          <cell r="EW12">
            <v>0</v>
          </cell>
          <cell r="EX12">
            <v>0</v>
          </cell>
          <cell r="EY12">
            <v>0</v>
          </cell>
          <cell r="EZ12">
            <v>0</v>
          </cell>
          <cell r="FA12">
            <v>0</v>
          </cell>
          <cell r="FB12">
            <v>7.4708521400000008</v>
          </cell>
          <cell r="FC12">
            <v>0.63454462</v>
          </cell>
          <cell r="FD12">
            <v>4.4292818199999999</v>
          </cell>
          <cell r="FE12">
            <v>2.23146792</v>
          </cell>
          <cell r="FF12">
            <v>0.17555778</v>
          </cell>
          <cell r="FG12" t="str">
            <v/>
          </cell>
          <cell r="FH12">
            <v>1</v>
          </cell>
          <cell r="FI12">
            <v>1</v>
          </cell>
          <cell r="FJ12">
            <v>1</v>
          </cell>
          <cell r="FK12" t="str">
            <v>1 1 1</v>
          </cell>
          <cell r="FN12" t="str">
            <v>нд</v>
          </cell>
          <cell r="FO12" t="str">
            <v>нд</v>
          </cell>
          <cell r="FP12" t="str">
            <v>нд</v>
          </cell>
          <cell r="FQ12" t="str">
            <v>нд</v>
          </cell>
          <cell r="FR12" t="str">
            <v>нд</v>
          </cell>
          <cell r="FS12" t="str">
            <v>нд</v>
          </cell>
          <cell r="FT12" t="str">
            <v>нд</v>
          </cell>
          <cell r="FU12" t="str">
            <v>нд</v>
          </cell>
          <cell r="FV12" t="str">
            <v>нд</v>
          </cell>
          <cell r="FW12" t="str">
            <v>нд</v>
          </cell>
          <cell r="FX12" t="str">
            <v>нд</v>
          </cell>
          <cell r="FZ12">
            <v>47.733072589999999</v>
          </cell>
          <cell r="GA12">
            <v>0</v>
          </cell>
          <cell r="GB12">
            <v>0.1</v>
          </cell>
          <cell r="GC12">
            <v>0</v>
          </cell>
          <cell r="GD12">
            <v>12.349</v>
          </cell>
          <cell r="GE12">
            <v>12.349</v>
          </cell>
          <cell r="GF12">
            <v>0</v>
          </cell>
          <cell r="GG12">
            <v>0</v>
          </cell>
          <cell r="GH12">
            <v>3012</v>
          </cell>
          <cell r="GI12">
            <v>0</v>
          </cell>
          <cell r="GJ12">
            <v>3012</v>
          </cell>
          <cell r="GK12">
            <v>21</v>
          </cell>
          <cell r="GL12">
            <v>0</v>
          </cell>
          <cell r="GM12">
            <v>0</v>
          </cell>
          <cell r="GN12">
            <v>0</v>
          </cell>
          <cell r="GO12">
            <v>4</v>
          </cell>
          <cell r="GP12">
            <v>3.5</v>
          </cell>
          <cell r="GQ12">
            <v>0</v>
          </cell>
          <cell r="GR12">
            <v>0</v>
          </cell>
          <cell r="GS12">
            <v>576</v>
          </cell>
          <cell r="GT12">
            <v>0</v>
          </cell>
          <cell r="GU12">
            <v>576</v>
          </cell>
          <cell r="GV12">
            <v>0</v>
          </cell>
          <cell r="GW12">
            <v>0</v>
          </cell>
          <cell r="GX12">
            <v>0</v>
          </cell>
          <cell r="GY12">
            <v>0</v>
          </cell>
          <cell r="GZ12">
            <v>0</v>
          </cell>
          <cell r="HA12">
            <v>0</v>
          </cell>
          <cell r="HB12">
            <v>0</v>
          </cell>
          <cell r="HC12">
            <v>0</v>
          </cell>
          <cell r="HD12">
            <v>0</v>
          </cell>
          <cell r="HE12">
            <v>0</v>
          </cell>
          <cell r="HF12">
            <v>0</v>
          </cell>
          <cell r="HG12">
            <v>0</v>
          </cell>
          <cell r="HH12">
            <v>0</v>
          </cell>
          <cell r="HI12">
            <v>0</v>
          </cell>
          <cell r="HJ12">
            <v>0</v>
          </cell>
          <cell r="HK12">
            <v>0</v>
          </cell>
          <cell r="HL12">
            <v>0</v>
          </cell>
          <cell r="HM12">
            <v>0</v>
          </cell>
          <cell r="HN12">
            <v>0</v>
          </cell>
          <cell r="HO12">
            <v>0</v>
          </cell>
          <cell r="HP12">
            <v>0</v>
          </cell>
          <cell r="HQ12">
            <v>0</v>
          </cell>
          <cell r="HR12">
            <v>0</v>
          </cell>
          <cell r="HS12">
            <v>0</v>
          </cell>
          <cell r="HT12">
            <v>0</v>
          </cell>
          <cell r="HU12">
            <v>0</v>
          </cell>
          <cell r="HV12">
            <v>0</v>
          </cell>
          <cell r="HW12">
            <v>0</v>
          </cell>
          <cell r="HX12">
            <v>0</v>
          </cell>
          <cell r="HY12">
            <v>0</v>
          </cell>
          <cell r="HZ12">
            <v>0</v>
          </cell>
          <cell r="IA12">
            <v>0</v>
          </cell>
          <cell r="IB12">
            <v>0</v>
          </cell>
          <cell r="IC12">
            <v>21</v>
          </cell>
          <cell r="ID12">
            <v>0</v>
          </cell>
          <cell r="IE12">
            <v>0</v>
          </cell>
          <cell r="IF12">
            <v>0</v>
          </cell>
          <cell r="IG12">
            <v>4</v>
          </cell>
          <cell r="IH12">
            <v>3.5</v>
          </cell>
          <cell r="II12">
            <v>0</v>
          </cell>
          <cell r="IJ12">
            <v>0</v>
          </cell>
          <cell r="IK12">
            <v>576</v>
          </cell>
          <cell r="IL12">
            <v>0</v>
          </cell>
          <cell r="IM12">
            <v>576</v>
          </cell>
          <cell r="IN12">
            <v>0</v>
          </cell>
          <cell r="IO12">
            <v>0</v>
          </cell>
          <cell r="IP12">
            <v>0</v>
          </cell>
          <cell r="IQ12">
            <v>0</v>
          </cell>
          <cell r="IR12">
            <v>0</v>
          </cell>
          <cell r="IS12">
            <v>0</v>
          </cell>
          <cell r="IT12">
            <v>0</v>
          </cell>
          <cell r="IU12">
            <v>0</v>
          </cell>
          <cell r="IV12">
            <v>0</v>
          </cell>
          <cell r="IW12">
            <v>0</v>
          </cell>
          <cell r="IX12">
            <v>0</v>
          </cell>
          <cell r="IY12">
            <v>0</v>
          </cell>
          <cell r="IZ12">
            <v>0</v>
          </cell>
          <cell r="JA12">
            <v>0</v>
          </cell>
          <cell r="JB12">
            <v>0</v>
          </cell>
          <cell r="JC12">
            <v>0</v>
          </cell>
          <cell r="JD12">
            <v>0</v>
          </cell>
          <cell r="JE12">
            <v>0</v>
          </cell>
          <cell r="JF12">
            <v>0</v>
          </cell>
          <cell r="JG12">
            <v>0</v>
          </cell>
          <cell r="JH12">
            <v>0</v>
          </cell>
          <cell r="JI12">
            <v>0</v>
          </cell>
          <cell r="JJ12">
            <v>0</v>
          </cell>
          <cell r="JK12">
            <v>0</v>
          </cell>
          <cell r="JL12">
            <v>0</v>
          </cell>
          <cell r="JM12">
            <v>0</v>
          </cell>
          <cell r="JN12">
            <v>0</v>
          </cell>
          <cell r="JO12">
            <v>0</v>
          </cell>
          <cell r="JP12">
            <v>0</v>
          </cell>
          <cell r="JQ12">
            <v>0</v>
          </cell>
          <cell r="JR12">
            <v>0</v>
          </cell>
          <cell r="JS12">
            <v>0</v>
          </cell>
          <cell r="JT12">
            <v>0</v>
          </cell>
          <cell r="JU12">
            <v>0</v>
          </cell>
          <cell r="JV12">
            <v>0</v>
          </cell>
          <cell r="JW12">
            <v>0</v>
          </cell>
          <cell r="JX12">
            <v>0</v>
          </cell>
          <cell r="JY12">
            <v>0</v>
          </cell>
          <cell r="JZ12">
            <v>0</v>
          </cell>
          <cell r="KA12">
            <v>0</v>
          </cell>
          <cell r="KB12">
            <v>0</v>
          </cell>
          <cell r="KC12">
            <v>0</v>
          </cell>
          <cell r="KD12">
            <v>0</v>
          </cell>
          <cell r="KE12">
            <v>0</v>
          </cell>
          <cell r="KF12">
            <v>0</v>
          </cell>
          <cell r="KG12">
            <v>0</v>
          </cell>
          <cell r="KH12">
            <v>0</v>
          </cell>
          <cell r="KI12">
            <v>0</v>
          </cell>
          <cell r="KJ12">
            <v>0</v>
          </cell>
          <cell r="KK12">
            <v>0</v>
          </cell>
          <cell r="KL12">
            <v>0</v>
          </cell>
          <cell r="KM12">
            <v>0</v>
          </cell>
          <cell r="KN12">
            <v>0</v>
          </cell>
          <cell r="KO12">
            <v>0</v>
          </cell>
          <cell r="KP12">
            <v>0</v>
          </cell>
          <cell r="KQ12">
            <v>0</v>
          </cell>
          <cell r="KR12">
            <v>0</v>
          </cell>
          <cell r="KS12">
            <v>0</v>
          </cell>
          <cell r="KT12">
            <v>0</v>
          </cell>
          <cell r="KU12">
            <v>0</v>
          </cell>
          <cell r="KV12">
            <v>0</v>
          </cell>
          <cell r="KW12">
            <v>0</v>
          </cell>
          <cell r="KX12">
            <v>0</v>
          </cell>
          <cell r="KY12">
            <v>0</v>
          </cell>
          <cell r="KZ12">
            <v>0</v>
          </cell>
          <cell r="LA12">
            <v>0</v>
          </cell>
          <cell r="LB12">
            <v>0</v>
          </cell>
          <cell r="LC12">
            <v>0</v>
          </cell>
          <cell r="LD12">
            <v>0</v>
          </cell>
          <cell r="LE12">
            <v>0</v>
          </cell>
          <cell r="LF12">
            <v>0</v>
          </cell>
          <cell r="LG12">
            <v>0</v>
          </cell>
          <cell r="LH12">
            <v>0</v>
          </cell>
          <cell r="LI12">
            <v>0</v>
          </cell>
          <cell r="LJ12">
            <v>0</v>
          </cell>
          <cell r="LK12">
            <v>0</v>
          </cell>
          <cell r="LL12">
            <v>0</v>
          </cell>
          <cell r="LQ12" t="str">
            <v>нд</v>
          </cell>
          <cell r="LR12" t="str">
            <v>нд</v>
          </cell>
          <cell r="LS12" t="str">
            <v>нд</v>
          </cell>
          <cell r="LT12" t="str">
            <v>нд</v>
          </cell>
          <cell r="LU12" t="str">
            <v>нд</v>
          </cell>
          <cell r="LX12">
            <v>0</v>
          </cell>
          <cell r="LY12">
            <v>0</v>
          </cell>
          <cell r="LZ12">
            <v>0</v>
          </cell>
          <cell r="MA12">
            <v>0</v>
          </cell>
          <cell r="MB12">
            <v>0</v>
          </cell>
          <cell r="MC12">
            <v>55.8</v>
          </cell>
          <cell r="MD12">
            <v>0</v>
          </cell>
          <cell r="ME12">
            <v>0</v>
          </cell>
          <cell r="MF12">
            <v>0</v>
          </cell>
          <cell r="MG12">
            <v>0</v>
          </cell>
          <cell r="MH12">
            <v>0</v>
          </cell>
          <cell r="MI12">
            <v>0</v>
          </cell>
          <cell r="MJ12">
            <v>0</v>
          </cell>
          <cell r="MK12">
            <v>0</v>
          </cell>
          <cell r="ML12">
            <v>0</v>
          </cell>
          <cell r="MM12">
            <v>0</v>
          </cell>
          <cell r="MN12">
            <v>0</v>
          </cell>
          <cell r="MO12">
            <v>0</v>
          </cell>
          <cell r="MP12">
            <v>0</v>
          </cell>
          <cell r="MQ12">
            <v>0</v>
          </cell>
          <cell r="MR12">
            <v>55.8</v>
          </cell>
          <cell r="MS12">
            <v>0</v>
          </cell>
          <cell r="MT12">
            <v>0</v>
          </cell>
          <cell r="MU12">
            <v>0</v>
          </cell>
          <cell r="MV12">
            <v>0</v>
          </cell>
          <cell r="MW12">
            <v>0</v>
          </cell>
          <cell r="MX12">
            <v>0</v>
          </cell>
          <cell r="MY12">
            <v>0</v>
          </cell>
          <cell r="MZ12">
            <v>0</v>
          </cell>
          <cell r="NA12">
            <v>0</v>
          </cell>
          <cell r="NB12">
            <v>0</v>
          </cell>
          <cell r="NC12">
            <v>0</v>
          </cell>
          <cell r="ND12">
            <v>0</v>
          </cell>
          <cell r="NE12">
            <v>0</v>
          </cell>
          <cell r="NF12">
            <v>0</v>
          </cell>
          <cell r="NG12">
            <v>0</v>
          </cell>
          <cell r="NH12">
            <v>0</v>
          </cell>
          <cell r="NI12">
            <v>0</v>
          </cell>
          <cell r="NJ12">
            <v>0</v>
          </cell>
          <cell r="NK12">
            <v>0</v>
          </cell>
          <cell r="NL12">
            <v>0</v>
          </cell>
          <cell r="NM12">
            <v>0</v>
          </cell>
          <cell r="NN12">
            <v>0</v>
          </cell>
          <cell r="NO12">
            <v>0</v>
          </cell>
          <cell r="NP12">
            <v>0</v>
          </cell>
          <cell r="NQ12">
            <v>0</v>
          </cell>
          <cell r="NR12">
            <v>0</v>
          </cell>
          <cell r="NS12">
            <v>0</v>
          </cell>
          <cell r="NT12">
            <v>0</v>
          </cell>
          <cell r="NU12">
            <v>0</v>
          </cell>
          <cell r="NV12">
            <v>0</v>
          </cell>
          <cell r="NW12">
            <v>0</v>
          </cell>
          <cell r="NX12">
            <v>0</v>
          </cell>
          <cell r="NY12">
            <v>0</v>
          </cell>
          <cell r="NZ12">
            <v>0</v>
          </cell>
          <cell r="OA12">
            <v>0</v>
          </cell>
          <cell r="OB12">
            <v>0</v>
          </cell>
          <cell r="OC12">
            <v>0</v>
          </cell>
          <cell r="OD12">
            <v>0</v>
          </cell>
          <cell r="OE12">
            <v>0</v>
          </cell>
          <cell r="OF12">
            <v>0</v>
          </cell>
          <cell r="OG12">
            <v>0</v>
          </cell>
          <cell r="OH12">
            <v>0</v>
          </cell>
          <cell r="OI12">
            <v>0</v>
          </cell>
          <cell r="OJ12">
            <v>0</v>
          </cell>
          <cell r="OL12" t="str">
            <v>нд</v>
          </cell>
          <cell r="OM12" t="str">
            <v>нд</v>
          </cell>
          <cell r="ON12" t="str">
            <v>нд</v>
          </cell>
          <cell r="OO12" t="str">
            <v>нд</v>
          </cell>
          <cell r="OP12" t="str">
            <v>нд</v>
          </cell>
          <cell r="OT12">
            <v>262.28167817599933</v>
          </cell>
          <cell r="OV12">
            <v>17.814</v>
          </cell>
          <cell r="OW12">
            <v>0.26</v>
          </cell>
          <cell r="OX12">
            <v>0</v>
          </cell>
          <cell r="OY12">
            <v>3012</v>
          </cell>
          <cell r="OZ12">
            <v>56.219802109999996</v>
          </cell>
        </row>
        <row r="13">
          <cell r="A13" t="str">
            <v>Г1</v>
          </cell>
          <cell r="B13">
            <v>0</v>
          </cell>
          <cell r="C13" t="str">
            <v>ТП максимальной мощностью до 15 кВт</v>
          </cell>
          <cell r="D13" t="str">
            <v>Г1</v>
          </cell>
          <cell r="E13">
            <v>145.22998817599935</v>
          </cell>
          <cell r="H13">
            <v>68.49395082899936</v>
          </cell>
          <cell r="J13">
            <v>97.993192066999995</v>
          </cell>
          <cell r="K13">
            <v>97.993192066999995</v>
          </cell>
          <cell r="L13">
            <v>0</v>
          </cell>
          <cell r="M13">
            <v>0</v>
          </cell>
          <cell r="N13">
            <v>0</v>
          </cell>
          <cell r="O13">
            <v>0</v>
          </cell>
          <cell r="P13">
            <v>0</v>
          </cell>
          <cell r="Q13">
            <v>0</v>
          </cell>
          <cell r="R13">
            <v>4093.4057583870344</v>
          </cell>
          <cell r="S13">
            <v>0</v>
          </cell>
          <cell r="T13">
            <v>0</v>
          </cell>
          <cell r="U13">
            <v>168.97938393035159</v>
          </cell>
          <cell r="V13">
            <v>15.3794506</v>
          </cell>
          <cell r="W13">
            <v>3909.046923856683</v>
          </cell>
          <cell r="X13">
            <v>93.516365184000009</v>
          </cell>
          <cell r="Y13">
            <v>0</v>
          </cell>
          <cell r="Z13">
            <v>0</v>
          </cell>
          <cell r="AA13">
            <v>0</v>
          </cell>
          <cell r="AB13">
            <v>0</v>
          </cell>
          <cell r="AC13">
            <v>93.516365184000009</v>
          </cell>
          <cell r="AD13">
            <v>225.97649081599999</v>
          </cell>
          <cell r="AE13">
            <v>0</v>
          </cell>
          <cell r="AF13">
            <v>0</v>
          </cell>
          <cell r="AG13">
            <v>2.5</v>
          </cell>
          <cell r="AH13">
            <v>0</v>
          </cell>
          <cell r="AI13">
            <v>223.47649081599999</v>
          </cell>
          <cell r="AJ13">
            <v>313.05060487798596</v>
          </cell>
          <cell r="AK13">
            <v>0</v>
          </cell>
          <cell r="AL13">
            <v>0</v>
          </cell>
          <cell r="AM13">
            <v>13.482916811340761</v>
          </cell>
          <cell r="AN13">
            <v>2.4493024800000001</v>
          </cell>
          <cell r="AO13">
            <v>297.11838558664522</v>
          </cell>
          <cell r="AP13">
            <v>3460.8622975090489</v>
          </cell>
          <cell r="AQ13">
            <v>0</v>
          </cell>
          <cell r="AR13">
            <v>0</v>
          </cell>
          <cell r="AS13">
            <v>152.99646711901082</v>
          </cell>
          <cell r="AT13">
            <v>12.93014812</v>
          </cell>
          <cell r="AU13">
            <v>3294.9356822700379</v>
          </cell>
          <cell r="AV13">
            <v>225.97649081599999</v>
          </cell>
          <cell r="AW13">
            <v>0</v>
          </cell>
          <cell r="AX13">
            <v>0</v>
          </cell>
          <cell r="AY13">
            <v>2.5</v>
          </cell>
          <cell r="AZ13">
            <v>0</v>
          </cell>
          <cell r="BA13">
            <v>223.47649081599999</v>
          </cell>
          <cell r="BB13">
            <v>1</v>
          </cell>
          <cell r="BC13" t="str">
            <v/>
          </cell>
          <cell r="BD13">
            <v>3</v>
          </cell>
          <cell r="BE13" t="str">
            <v/>
          </cell>
          <cell r="BF13" t="str">
            <v>1 3</v>
          </cell>
          <cell r="BG13">
            <v>1.33874889</v>
          </cell>
          <cell r="BH13">
            <v>0</v>
          </cell>
          <cell r="BI13">
            <v>0</v>
          </cell>
          <cell r="BJ13">
            <v>1.1156240749999999</v>
          </cell>
          <cell r="BK13">
            <v>0</v>
          </cell>
          <cell r="BL13">
            <v>0.223124815</v>
          </cell>
          <cell r="BM13">
            <v>1.3305582</v>
          </cell>
          <cell r="BN13">
            <v>0</v>
          </cell>
          <cell r="BO13">
            <v>0</v>
          </cell>
          <cell r="BP13">
            <v>1.1087985</v>
          </cell>
          <cell r="BQ13">
            <v>0</v>
          </cell>
          <cell r="BR13">
            <v>0.2217597</v>
          </cell>
          <cell r="BS13">
            <v>8.1906900000000005E-3</v>
          </cell>
          <cell r="BT13">
            <v>0</v>
          </cell>
          <cell r="BU13">
            <v>0</v>
          </cell>
          <cell r="BV13">
            <v>6.8255750000000004E-3</v>
          </cell>
          <cell r="BW13">
            <v>0</v>
          </cell>
          <cell r="BX13">
            <v>1.3651150000000001E-3</v>
          </cell>
          <cell r="BY13">
            <v>0</v>
          </cell>
          <cell r="BZ13">
            <v>0</v>
          </cell>
          <cell r="CA13">
            <v>0</v>
          </cell>
          <cell r="CB13">
            <v>0</v>
          </cell>
          <cell r="CC13">
            <v>0</v>
          </cell>
          <cell r="CD13">
            <v>0</v>
          </cell>
          <cell r="CE13">
            <v>0</v>
          </cell>
          <cell r="CF13">
            <v>0</v>
          </cell>
          <cell r="CG13">
            <v>0</v>
          </cell>
          <cell r="CH13">
            <v>0</v>
          </cell>
          <cell r="CI13">
            <v>0</v>
          </cell>
          <cell r="CJ13">
            <v>0</v>
          </cell>
          <cell r="CK13">
            <v>8.1906900000000005E-3</v>
          </cell>
          <cell r="CL13">
            <v>0</v>
          </cell>
          <cell r="CM13">
            <v>0</v>
          </cell>
          <cell r="CN13">
            <v>6.8255750000000004E-3</v>
          </cell>
          <cell r="CO13">
            <v>0</v>
          </cell>
          <cell r="CP13">
            <v>1.3651150000000001E-3</v>
          </cell>
          <cell r="CQ13" t="str">
            <v/>
          </cell>
          <cell r="CR13" t="str">
            <v/>
          </cell>
          <cell r="CS13" t="str">
            <v/>
          </cell>
          <cell r="CT13" t="str">
            <v/>
          </cell>
          <cell r="CU13">
            <v>0</v>
          </cell>
          <cell r="CX13">
            <v>121.32742510999998</v>
          </cell>
          <cell r="CY13">
            <v>8.4929197576999993</v>
          </cell>
          <cell r="CZ13">
            <v>36.398227532999989</v>
          </cell>
          <cell r="DA13">
            <v>72.796455065999979</v>
          </cell>
          <cell r="DB13">
            <v>3.6398227533000114</v>
          </cell>
          <cell r="DE13">
            <v>58.406663239999993</v>
          </cell>
          <cell r="DG13">
            <v>70.216056229999992</v>
          </cell>
          <cell r="DH13">
            <v>70.216056229999992</v>
          </cell>
          <cell r="DI13">
            <v>0</v>
          </cell>
          <cell r="DJ13">
            <v>0</v>
          </cell>
          <cell r="DK13">
            <v>0</v>
          </cell>
          <cell r="DL13">
            <v>0</v>
          </cell>
          <cell r="DM13">
            <v>0</v>
          </cell>
          <cell r="DN13">
            <v>8</v>
          </cell>
          <cell r="DS13">
            <v>0</v>
          </cell>
          <cell r="DT13">
            <v>0</v>
          </cell>
          <cell r="DU13">
            <v>4</v>
          </cell>
          <cell r="DV13">
            <v>4</v>
          </cell>
          <cell r="DW13">
            <v>0</v>
          </cell>
          <cell r="DX13" t="str">
            <v/>
          </cell>
          <cell r="DY13">
            <v>1</v>
          </cell>
          <cell r="DZ13" t="str">
            <v/>
          </cell>
          <cell r="EA13" t="str">
            <v/>
          </cell>
          <cell r="EB13" t="str">
            <v>1</v>
          </cell>
          <cell r="EC13">
            <v>0</v>
          </cell>
          <cell r="ED13">
            <v>0</v>
          </cell>
          <cell r="EE13">
            <v>0</v>
          </cell>
          <cell r="EF13">
            <v>0</v>
          </cell>
          <cell r="EG13">
            <v>0</v>
          </cell>
          <cell r="EH13">
            <v>0</v>
          </cell>
          <cell r="EI13">
            <v>0</v>
          </cell>
          <cell r="EJ13">
            <v>0</v>
          </cell>
          <cell r="EK13">
            <v>0</v>
          </cell>
          <cell r="EL13">
            <v>0</v>
          </cell>
          <cell r="EM13">
            <v>0</v>
          </cell>
          <cell r="EN13">
            <v>0</v>
          </cell>
          <cell r="EO13">
            <v>0</v>
          </cell>
          <cell r="EP13">
            <v>0</v>
          </cell>
          <cell r="EQ13">
            <v>0</v>
          </cell>
          <cell r="ER13">
            <v>0</v>
          </cell>
          <cell r="ES13">
            <v>0</v>
          </cell>
          <cell r="ET13">
            <v>0</v>
          </cell>
          <cell r="EU13">
            <v>0</v>
          </cell>
          <cell r="EV13">
            <v>0</v>
          </cell>
          <cell r="EW13">
            <v>0</v>
          </cell>
          <cell r="EX13">
            <v>0</v>
          </cell>
          <cell r="EY13">
            <v>0</v>
          </cell>
          <cell r="EZ13">
            <v>0</v>
          </cell>
          <cell r="FA13">
            <v>0</v>
          </cell>
          <cell r="FB13">
            <v>0</v>
          </cell>
          <cell r="FC13">
            <v>0</v>
          </cell>
          <cell r="FD13">
            <v>0</v>
          </cell>
          <cell r="FE13">
            <v>0</v>
          </cell>
          <cell r="FF13">
            <v>0</v>
          </cell>
          <cell r="FG13" t="str">
            <v/>
          </cell>
          <cell r="FH13" t="str">
            <v/>
          </cell>
          <cell r="FI13">
            <v>1</v>
          </cell>
          <cell r="FJ13">
            <v>1</v>
          </cell>
          <cell r="FK13" t="str">
            <v>1 1</v>
          </cell>
          <cell r="FN13">
            <v>121.32742510999998</v>
          </cell>
          <cell r="FO13" t="str">
            <v>нд</v>
          </cell>
          <cell r="FP13" t="str">
            <v>нд</v>
          </cell>
          <cell r="FQ13" t="str">
            <v>нд</v>
          </cell>
          <cell r="FR13" t="str">
            <v>нд</v>
          </cell>
          <cell r="FS13" t="str">
            <v>нд</v>
          </cell>
          <cell r="FT13" t="str">
            <v>нд</v>
          </cell>
          <cell r="FU13" t="str">
            <v>нд</v>
          </cell>
          <cell r="FV13" t="str">
            <v>нд</v>
          </cell>
          <cell r="FW13" t="str">
            <v>нд</v>
          </cell>
          <cell r="FX13" t="str">
            <v>нд</v>
          </cell>
          <cell r="FZ13">
            <v>0</v>
          </cell>
          <cell r="GA13">
            <v>0</v>
          </cell>
          <cell r="GB13">
            <v>0</v>
          </cell>
          <cell r="GC13">
            <v>0</v>
          </cell>
          <cell r="GD13">
            <v>0</v>
          </cell>
          <cell r="GE13">
            <v>0</v>
          </cell>
          <cell r="GF13">
            <v>0</v>
          </cell>
          <cell r="GG13">
            <v>0</v>
          </cell>
          <cell r="GH13">
            <v>0</v>
          </cell>
          <cell r="GI13">
            <v>0</v>
          </cell>
          <cell r="GJ13">
            <v>0</v>
          </cell>
          <cell r="GK13">
            <v>0</v>
          </cell>
          <cell r="GL13">
            <v>0</v>
          </cell>
          <cell r="GM13">
            <v>0</v>
          </cell>
          <cell r="GN13">
            <v>0</v>
          </cell>
          <cell r="GO13">
            <v>0</v>
          </cell>
          <cell r="GP13">
            <v>0</v>
          </cell>
          <cell r="GQ13">
            <v>0</v>
          </cell>
          <cell r="GR13">
            <v>0</v>
          </cell>
          <cell r="GS13">
            <v>0</v>
          </cell>
          <cell r="GT13">
            <v>0</v>
          </cell>
          <cell r="GU13">
            <v>0</v>
          </cell>
          <cell r="GV13">
            <v>0</v>
          </cell>
          <cell r="GW13">
            <v>0</v>
          </cell>
          <cell r="GX13">
            <v>0</v>
          </cell>
          <cell r="GY13">
            <v>0</v>
          </cell>
          <cell r="GZ13">
            <v>0</v>
          </cell>
          <cell r="HA13">
            <v>0</v>
          </cell>
          <cell r="HB13">
            <v>0</v>
          </cell>
          <cell r="HC13">
            <v>0</v>
          </cell>
          <cell r="HD13">
            <v>0</v>
          </cell>
          <cell r="HE13">
            <v>0</v>
          </cell>
          <cell r="HF13">
            <v>0</v>
          </cell>
          <cell r="HG13">
            <v>0</v>
          </cell>
          <cell r="HH13">
            <v>0</v>
          </cell>
          <cell r="HI13">
            <v>0</v>
          </cell>
          <cell r="HJ13">
            <v>0</v>
          </cell>
          <cell r="HK13">
            <v>0</v>
          </cell>
          <cell r="HL13">
            <v>0</v>
          </cell>
          <cell r="HM13">
            <v>0</v>
          </cell>
          <cell r="HN13">
            <v>0</v>
          </cell>
          <cell r="HO13">
            <v>0</v>
          </cell>
          <cell r="HP13">
            <v>0</v>
          </cell>
          <cell r="HQ13">
            <v>0</v>
          </cell>
          <cell r="HR13">
            <v>0</v>
          </cell>
          <cell r="HS13">
            <v>0</v>
          </cell>
          <cell r="HT13">
            <v>0</v>
          </cell>
          <cell r="HU13">
            <v>0</v>
          </cell>
          <cell r="HV13">
            <v>0</v>
          </cell>
          <cell r="HW13">
            <v>0</v>
          </cell>
          <cell r="HX13">
            <v>0</v>
          </cell>
          <cell r="HY13">
            <v>0</v>
          </cell>
          <cell r="HZ13">
            <v>0</v>
          </cell>
          <cell r="IA13">
            <v>0</v>
          </cell>
          <cell r="IB13">
            <v>0</v>
          </cell>
          <cell r="IC13">
            <v>0</v>
          </cell>
          <cell r="ID13">
            <v>0</v>
          </cell>
          <cell r="IE13">
            <v>0</v>
          </cell>
          <cell r="IF13">
            <v>0</v>
          </cell>
          <cell r="IG13">
            <v>0</v>
          </cell>
          <cell r="IH13">
            <v>0</v>
          </cell>
          <cell r="II13">
            <v>0</v>
          </cell>
          <cell r="IJ13">
            <v>0</v>
          </cell>
          <cell r="IK13">
            <v>0</v>
          </cell>
          <cell r="IL13">
            <v>0</v>
          </cell>
          <cell r="IM13">
            <v>0</v>
          </cell>
          <cell r="IN13">
            <v>0</v>
          </cell>
          <cell r="IO13">
            <v>0</v>
          </cell>
          <cell r="IP13">
            <v>0</v>
          </cell>
          <cell r="IQ13">
            <v>0</v>
          </cell>
          <cell r="IR13">
            <v>0</v>
          </cell>
          <cell r="IS13">
            <v>0</v>
          </cell>
          <cell r="IT13">
            <v>0</v>
          </cell>
          <cell r="IU13">
            <v>0</v>
          </cell>
          <cell r="IV13">
            <v>0</v>
          </cell>
          <cell r="IW13">
            <v>0</v>
          </cell>
          <cell r="IX13">
            <v>0</v>
          </cell>
          <cell r="IY13">
            <v>0</v>
          </cell>
          <cell r="IZ13">
            <v>0</v>
          </cell>
          <cell r="JA13">
            <v>0</v>
          </cell>
          <cell r="JB13">
            <v>0</v>
          </cell>
          <cell r="JC13">
            <v>0</v>
          </cell>
          <cell r="JD13">
            <v>0</v>
          </cell>
          <cell r="JE13">
            <v>0</v>
          </cell>
          <cell r="JF13">
            <v>0</v>
          </cell>
          <cell r="JG13">
            <v>0</v>
          </cell>
          <cell r="JH13">
            <v>0</v>
          </cell>
          <cell r="JI13">
            <v>0</v>
          </cell>
          <cell r="JJ13">
            <v>0</v>
          </cell>
          <cell r="JK13">
            <v>0</v>
          </cell>
          <cell r="JL13">
            <v>0</v>
          </cell>
          <cell r="JM13">
            <v>0</v>
          </cell>
          <cell r="JN13">
            <v>0</v>
          </cell>
          <cell r="JO13">
            <v>0</v>
          </cell>
          <cell r="JP13">
            <v>0</v>
          </cell>
          <cell r="JQ13">
            <v>0</v>
          </cell>
          <cell r="JR13">
            <v>0</v>
          </cell>
          <cell r="JS13">
            <v>0</v>
          </cell>
          <cell r="JT13">
            <v>0</v>
          </cell>
          <cell r="JU13">
            <v>0</v>
          </cell>
          <cell r="JV13">
            <v>0</v>
          </cell>
          <cell r="JW13">
            <v>0</v>
          </cell>
          <cell r="JX13">
            <v>0</v>
          </cell>
          <cell r="JY13">
            <v>0</v>
          </cell>
          <cell r="JZ13">
            <v>0</v>
          </cell>
          <cell r="KA13">
            <v>0</v>
          </cell>
          <cell r="KB13">
            <v>0</v>
          </cell>
          <cell r="KC13">
            <v>0</v>
          </cell>
          <cell r="KD13">
            <v>0</v>
          </cell>
          <cell r="KE13">
            <v>0</v>
          </cell>
          <cell r="KF13">
            <v>0</v>
          </cell>
          <cell r="KG13">
            <v>0</v>
          </cell>
          <cell r="KH13">
            <v>0</v>
          </cell>
          <cell r="KI13">
            <v>0</v>
          </cell>
          <cell r="KJ13">
            <v>0</v>
          </cell>
          <cell r="KK13">
            <v>0</v>
          </cell>
          <cell r="KL13">
            <v>0</v>
          </cell>
          <cell r="KM13">
            <v>0</v>
          </cell>
          <cell r="KN13">
            <v>0</v>
          </cell>
          <cell r="KO13">
            <v>0</v>
          </cell>
          <cell r="KP13">
            <v>0</v>
          </cell>
          <cell r="KQ13">
            <v>0</v>
          </cell>
          <cell r="KR13">
            <v>0</v>
          </cell>
          <cell r="KS13">
            <v>0</v>
          </cell>
          <cell r="KT13">
            <v>0</v>
          </cell>
          <cell r="KU13">
            <v>0</v>
          </cell>
          <cell r="KV13">
            <v>0</v>
          </cell>
          <cell r="KW13">
            <v>0</v>
          </cell>
          <cell r="KX13">
            <v>0</v>
          </cell>
          <cell r="KY13">
            <v>0</v>
          </cell>
          <cell r="KZ13">
            <v>0</v>
          </cell>
          <cell r="LA13">
            <v>0</v>
          </cell>
          <cell r="LB13">
            <v>0</v>
          </cell>
          <cell r="LC13">
            <v>0</v>
          </cell>
          <cell r="LD13">
            <v>0</v>
          </cell>
          <cell r="LE13">
            <v>0</v>
          </cell>
          <cell r="LF13">
            <v>0</v>
          </cell>
          <cell r="LG13">
            <v>0</v>
          </cell>
          <cell r="LH13">
            <v>0</v>
          </cell>
          <cell r="LI13">
            <v>0</v>
          </cell>
          <cell r="LJ13">
            <v>0</v>
          </cell>
          <cell r="LK13">
            <v>0</v>
          </cell>
          <cell r="LL13">
            <v>0</v>
          </cell>
          <cell r="LQ13" t="str">
            <v>нд</v>
          </cell>
          <cell r="LR13" t="str">
            <v>нд</v>
          </cell>
          <cell r="LS13" t="str">
            <v>нд</v>
          </cell>
          <cell r="LT13" t="str">
            <v>нд</v>
          </cell>
          <cell r="LU13" t="str">
            <v>нд</v>
          </cell>
          <cell r="LX13">
            <v>0</v>
          </cell>
          <cell r="LY13">
            <v>0</v>
          </cell>
          <cell r="LZ13">
            <v>0</v>
          </cell>
          <cell r="MA13">
            <v>0</v>
          </cell>
          <cell r="MB13">
            <v>0</v>
          </cell>
          <cell r="MC13">
            <v>55.8</v>
          </cell>
          <cell r="MD13">
            <v>0</v>
          </cell>
          <cell r="ME13">
            <v>0</v>
          </cell>
          <cell r="MF13">
            <v>0</v>
          </cell>
          <cell r="MG13">
            <v>0</v>
          </cell>
          <cell r="MH13">
            <v>0</v>
          </cell>
          <cell r="MI13">
            <v>0</v>
          </cell>
          <cell r="MJ13">
            <v>0</v>
          </cell>
          <cell r="MK13">
            <v>0</v>
          </cell>
          <cell r="ML13">
            <v>0</v>
          </cell>
          <cell r="MM13">
            <v>0</v>
          </cell>
          <cell r="MN13">
            <v>0</v>
          </cell>
          <cell r="MO13">
            <v>0</v>
          </cell>
          <cell r="MP13">
            <v>0</v>
          </cell>
          <cell r="MQ13">
            <v>0</v>
          </cell>
          <cell r="MR13">
            <v>55.8</v>
          </cell>
          <cell r="MS13">
            <v>0</v>
          </cell>
          <cell r="MT13">
            <v>0</v>
          </cell>
          <cell r="MU13">
            <v>0</v>
          </cell>
          <cell r="MV13">
            <v>0</v>
          </cell>
          <cell r="MW13">
            <v>0</v>
          </cell>
          <cell r="MX13">
            <v>0</v>
          </cell>
          <cell r="MY13">
            <v>0</v>
          </cell>
          <cell r="MZ13">
            <v>0</v>
          </cell>
          <cell r="NA13">
            <v>0</v>
          </cell>
          <cell r="NB13">
            <v>0</v>
          </cell>
          <cell r="NC13">
            <v>0</v>
          </cell>
          <cell r="ND13">
            <v>0</v>
          </cell>
          <cell r="NE13">
            <v>0</v>
          </cell>
          <cell r="NF13">
            <v>0</v>
          </cell>
          <cell r="NG13">
            <v>0</v>
          </cell>
          <cell r="NH13">
            <v>0</v>
          </cell>
          <cell r="NI13">
            <v>0</v>
          </cell>
          <cell r="NJ13">
            <v>0</v>
          </cell>
          <cell r="NK13">
            <v>0</v>
          </cell>
          <cell r="NL13">
            <v>0</v>
          </cell>
          <cell r="NM13">
            <v>0</v>
          </cell>
          <cell r="NN13">
            <v>0</v>
          </cell>
          <cell r="NO13">
            <v>0</v>
          </cell>
          <cell r="NP13">
            <v>0</v>
          </cell>
          <cell r="NQ13">
            <v>0</v>
          </cell>
          <cell r="NR13">
            <v>0</v>
          </cell>
          <cell r="NS13">
            <v>0</v>
          </cell>
          <cell r="NT13">
            <v>0</v>
          </cell>
          <cell r="NU13">
            <v>0</v>
          </cell>
          <cell r="NV13">
            <v>0</v>
          </cell>
          <cell r="NW13">
            <v>0</v>
          </cell>
          <cell r="NX13">
            <v>0</v>
          </cell>
          <cell r="NY13">
            <v>0</v>
          </cell>
          <cell r="NZ13">
            <v>0</v>
          </cell>
          <cell r="OA13">
            <v>0</v>
          </cell>
          <cell r="OB13">
            <v>0</v>
          </cell>
          <cell r="OC13">
            <v>0</v>
          </cell>
          <cell r="OD13">
            <v>0</v>
          </cell>
          <cell r="OE13">
            <v>0</v>
          </cell>
          <cell r="OF13">
            <v>0</v>
          </cell>
          <cell r="OG13">
            <v>0</v>
          </cell>
          <cell r="OH13">
            <v>0</v>
          </cell>
          <cell r="OI13">
            <v>0</v>
          </cell>
          <cell r="OJ13">
            <v>0</v>
          </cell>
          <cell r="OL13" t="str">
            <v>нд</v>
          </cell>
          <cell r="OM13" t="str">
            <v>нд</v>
          </cell>
          <cell r="ON13" t="str">
            <v>нд</v>
          </cell>
          <cell r="OO13" t="str">
            <v>нд</v>
          </cell>
          <cell r="OP13" t="str">
            <v>нд</v>
          </cell>
          <cell r="OT13">
            <v>145.22998817599935</v>
          </cell>
          <cell r="OV13">
            <v>0</v>
          </cell>
          <cell r="OW13">
            <v>0</v>
          </cell>
          <cell r="OX13">
            <v>0</v>
          </cell>
          <cell r="OY13">
            <v>0</v>
          </cell>
          <cell r="OZ13">
            <v>0</v>
          </cell>
        </row>
        <row r="14">
          <cell r="A14" t="str">
            <v>Г2</v>
          </cell>
          <cell r="B14">
            <v>0</v>
          </cell>
          <cell r="C14" t="str">
            <v>ПРИУЭ АО «Чеченэнерго»(сети) до 15 кВт</v>
          </cell>
          <cell r="D14" t="str">
            <v>Г2</v>
          </cell>
          <cell r="E14">
            <v>117.05169000000001</v>
          </cell>
          <cell r="H14">
            <v>42.799163130000004</v>
          </cell>
          <cell r="J14">
            <v>74.264149430000003</v>
          </cell>
          <cell r="K14">
            <v>74.264149430000003</v>
          </cell>
          <cell r="L14">
            <v>0</v>
          </cell>
          <cell r="M14">
            <v>0</v>
          </cell>
          <cell r="N14">
            <v>0</v>
          </cell>
          <cell r="O14">
            <v>0</v>
          </cell>
          <cell r="P14">
            <v>0</v>
          </cell>
          <cell r="Q14">
            <v>0</v>
          </cell>
          <cell r="R14">
            <v>566.01882192165306</v>
          </cell>
          <cell r="S14">
            <v>0</v>
          </cell>
          <cell r="T14">
            <v>0</v>
          </cell>
          <cell r="U14">
            <v>164.24646711901082</v>
          </cell>
          <cell r="V14">
            <v>15.3794506</v>
          </cell>
          <cell r="W14">
            <v>386.39290420264223</v>
          </cell>
          <cell r="X14">
            <v>56.557529613999591</v>
          </cell>
          <cell r="Y14">
            <v>0</v>
          </cell>
          <cell r="Z14">
            <v>0</v>
          </cell>
          <cell r="AA14">
            <v>0</v>
          </cell>
          <cell r="AB14">
            <v>0</v>
          </cell>
          <cell r="AC14">
            <v>56.557529613999591</v>
          </cell>
          <cell r="AD14">
            <v>123.21636238600041</v>
          </cell>
          <cell r="AE14">
            <v>0</v>
          </cell>
          <cell r="AF14">
            <v>0</v>
          </cell>
          <cell r="AG14">
            <v>2.5</v>
          </cell>
          <cell r="AH14">
            <v>0</v>
          </cell>
          <cell r="AI14">
            <v>120.71636238600041</v>
          </cell>
          <cell r="AJ14">
            <v>113.52417725884004</v>
          </cell>
          <cell r="AK14">
            <v>0</v>
          </cell>
          <cell r="AL14">
            <v>0</v>
          </cell>
          <cell r="AM14">
            <v>8.75</v>
          </cell>
          <cell r="AN14">
            <v>2.4493024800000001</v>
          </cell>
          <cell r="AO14">
            <v>102.32487477884004</v>
          </cell>
          <cell r="AP14">
            <v>272.72075266281297</v>
          </cell>
          <cell r="AQ14">
            <v>0</v>
          </cell>
          <cell r="AR14">
            <v>0</v>
          </cell>
          <cell r="AS14">
            <v>152.99646711901082</v>
          </cell>
          <cell r="AT14">
            <v>12.93014812</v>
          </cell>
          <cell r="AU14">
            <v>106.79413742380218</v>
          </cell>
          <cell r="AV14">
            <v>123.21636238600041</v>
          </cell>
          <cell r="AW14">
            <v>0</v>
          </cell>
          <cell r="AX14">
            <v>0</v>
          </cell>
          <cell r="AY14">
            <v>2.5</v>
          </cell>
          <cell r="AZ14">
            <v>0</v>
          </cell>
          <cell r="BA14">
            <v>120.71636238600041</v>
          </cell>
          <cell r="BB14">
            <v>1</v>
          </cell>
          <cell r="BC14" t="str">
            <v/>
          </cell>
          <cell r="BD14">
            <v>3</v>
          </cell>
          <cell r="BE14" t="str">
            <v/>
          </cell>
          <cell r="BF14" t="str">
            <v>1 3</v>
          </cell>
          <cell r="BG14">
            <v>171.07358659000002</v>
          </cell>
          <cell r="BH14">
            <v>0</v>
          </cell>
          <cell r="BI14">
            <v>0</v>
          </cell>
          <cell r="BJ14">
            <v>0</v>
          </cell>
          <cell r="BK14">
            <v>13.28363532</v>
          </cell>
          <cell r="BL14">
            <v>157.78995127000002</v>
          </cell>
          <cell r="BM14">
            <v>123.34588032000001</v>
          </cell>
          <cell r="BN14">
            <v>0</v>
          </cell>
          <cell r="BO14">
            <v>0</v>
          </cell>
          <cell r="BP14">
            <v>0</v>
          </cell>
          <cell r="BQ14">
            <v>13.28363532</v>
          </cell>
          <cell r="BR14">
            <v>110.062245</v>
          </cell>
          <cell r="BS14">
            <v>47.727706269999999</v>
          </cell>
          <cell r="BT14">
            <v>0</v>
          </cell>
          <cell r="BU14">
            <v>0</v>
          </cell>
          <cell r="BV14">
            <v>0</v>
          </cell>
          <cell r="BW14">
            <v>0</v>
          </cell>
          <cell r="BX14">
            <v>47.727706269999999</v>
          </cell>
          <cell r="BY14">
            <v>0</v>
          </cell>
          <cell r="BZ14">
            <v>0</v>
          </cell>
          <cell r="CA14">
            <v>0</v>
          </cell>
          <cell r="CB14">
            <v>0</v>
          </cell>
          <cell r="CC14">
            <v>0</v>
          </cell>
          <cell r="CD14">
            <v>0</v>
          </cell>
          <cell r="CE14">
            <v>0</v>
          </cell>
          <cell r="CF14">
            <v>0</v>
          </cell>
          <cell r="CG14">
            <v>0</v>
          </cell>
          <cell r="CH14">
            <v>0</v>
          </cell>
          <cell r="CI14">
            <v>0</v>
          </cell>
          <cell r="CJ14">
            <v>0</v>
          </cell>
          <cell r="CK14">
            <v>47.727706269999999</v>
          </cell>
          <cell r="CL14">
            <v>0</v>
          </cell>
          <cell r="CM14">
            <v>0</v>
          </cell>
          <cell r="CN14">
            <v>0</v>
          </cell>
          <cell r="CO14">
            <v>0</v>
          </cell>
          <cell r="CP14">
            <v>47.727706269999999</v>
          </cell>
          <cell r="CQ14" t="str">
            <v/>
          </cell>
          <cell r="CR14" t="str">
            <v/>
          </cell>
          <cell r="CS14" t="str">
            <v/>
          </cell>
          <cell r="CT14" t="str">
            <v/>
          </cell>
          <cell r="CU14">
            <v>0</v>
          </cell>
          <cell r="CX14">
            <v>75</v>
          </cell>
          <cell r="CY14">
            <v>5.2500000000000009</v>
          </cell>
          <cell r="CZ14">
            <v>22.5</v>
          </cell>
          <cell r="DA14">
            <v>45</v>
          </cell>
          <cell r="DB14">
            <v>2.2499999999999991</v>
          </cell>
          <cell r="DE14">
            <v>32.11016008</v>
          </cell>
          <cell r="DG14">
            <v>43.065397700000005</v>
          </cell>
          <cell r="DH14">
            <v>43.065397700000005</v>
          </cell>
          <cell r="DI14">
            <v>0</v>
          </cell>
          <cell r="DJ14">
            <v>0</v>
          </cell>
          <cell r="DK14">
            <v>0</v>
          </cell>
          <cell r="DL14">
            <v>0</v>
          </cell>
          <cell r="DM14">
            <v>0</v>
          </cell>
          <cell r="DN14">
            <v>13</v>
          </cell>
          <cell r="DS14">
            <v>0</v>
          </cell>
          <cell r="DT14">
            <v>2</v>
          </cell>
          <cell r="DU14">
            <v>4</v>
          </cell>
          <cell r="DV14">
            <v>7</v>
          </cell>
          <cell r="DW14">
            <v>2</v>
          </cell>
          <cell r="DX14" t="str">
            <v/>
          </cell>
          <cell r="DY14">
            <v>1</v>
          </cell>
          <cell r="DZ14" t="str">
            <v/>
          </cell>
          <cell r="EA14" t="str">
            <v/>
          </cell>
          <cell r="EB14" t="str">
            <v>1</v>
          </cell>
          <cell r="EC14">
            <v>0</v>
          </cell>
          <cell r="ED14">
            <v>0</v>
          </cell>
          <cell r="EE14">
            <v>0</v>
          </cell>
          <cell r="EF14">
            <v>0</v>
          </cell>
          <cell r="EG14">
            <v>0</v>
          </cell>
          <cell r="EH14">
            <v>0</v>
          </cell>
          <cell r="EI14">
            <v>0</v>
          </cell>
          <cell r="EJ14">
            <v>0</v>
          </cell>
          <cell r="EK14">
            <v>0</v>
          </cell>
          <cell r="EL14">
            <v>0</v>
          </cell>
          <cell r="EM14">
            <v>0</v>
          </cell>
          <cell r="EN14">
            <v>0</v>
          </cell>
          <cell r="EO14">
            <v>0</v>
          </cell>
          <cell r="EP14">
            <v>0</v>
          </cell>
          <cell r="EQ14">
            <v>0</v>
          </cell>
          <cell r="ER14">
            <v>0</v>
          </cell>
          <cell r="ES14">
            <v>0</v>
          </cell>
          <cell r="ET14">
            <v>0</v>
          </cell>
          <cell r="EU14">
            <v>0</v>
          </cell>
          <cell r="EV14">
            <v>0</v>
          </cell>
          <cell r="EW14">
            <v>0</v>
          </cell>
          <cell r="EX14">
            <v>0</v>
          </cell>
          <cell r="EY14">
            <v>0</v>
          </cell>
          <cell r="EZ14">
            <v>0</v>
          </cell>
          <cell r="FA14">
            <v>0</v>
          </cell>
          <cell r="FB14">
            <v>0</v>
          </cell>
          <cell r="FC14">
            <v>0</v>
          </cell>
          <cell r="FD14">
            <v>0</v>
          </cell>
          <cell r="FE14">
            <v>0</v>
          </cell>
          <cell r="FF14">
            <v>0</v>
          </cell>
          <cell r="FG14" t="str">
            <v/>
          </cell>
          <cell r="FH14">
            <v>1</v>
          </cell>
          <cell r="FI14">
            <v>1</v>
          </cell>
          <cell r="FJ14">
            <v>1</v>
          </cell>
          <cell r="FK14" t="str">
            <v>1 1 1</v>
          </cell>
          <cell r="FN14">
            <v>75</v>
          </cell>
          <cell r="FO14" t="str">
            <v>нд</v>
          </cell>
          <cell r="FP14" t="str">
            <v>нд</v>
          </cell>
          <cell r="FQ14" t="str">
            <v>нд</v>
          </cell>
          <cell r="FR14" t="str">
            <v>нд</v>
          </cell>
          <cell r="FS14" t="str">
            <v>нд</v>
          </cell>
          <cell r="FT14" t="str">
            <v>нд</v>
          </cell>
          <cell r="FU14" t="str">
            <v>нд</v>
          </cell>
          <cell r="FV14" t="str">
            <v>нд</v>
          </cell>
          <cell r="FW14" t="str">
            <v>нд</v>
          </cell>
          <cell r="FX14" t="str">
            <v>нд</v>
          </cell>
          <cell r="FZ14">
            <v>0</v>
          </cell>
          <cell r="GA14">
            <v>0</v>
          </cell>
          <cell r="GB14">
            <v>0</v>
          </cell>
          <cell r="GC14">
            <v>0</v>
          </cell>
          <cell r="GD14">
            <v>0</v>
          </cell>
          <cell r="GE14">
            <v>0</v>
          </cell>
          <cell r="GF14">
            <v>0</v>
          </cell>
          <cell r="GG14">
            <v>0</v>
          </cell>
          <cell r="GH14">
            <v>0</v>
          </cell>
          <cell r="GI14">
            <v>0</v>
          </cell>
          <cell r="GJ14">
            <v>0</v>
          </cell>
          <cell r="GK14">
            <v>0</v>
          </cell>
          <cell r="GL14">
            <v>0</v>
          </cell>
          <cell r="GM14">
            <v>0</v>
          </cell>
          <cell r="GN14">
            <v>0</v>
          </cell>
          <cell r="GO14">
            <v>0</v>
          </cell>
          <cell r="GP14">
            <v>0</v>
          </cell>
          <cell r="GQ14">
            <v>0</v>
          </cell>
          <cell r="GR14">
            <v>0</v>
          </cell>
          <cell r="GS14">
            <v>0</v>
          </cell>
          <cell r="GT14">
            <v>0</v>
          </cell>
          <cell r="GU14">
            <v>0</v>
          </cell>
          <cell r="GV14">
            <v>0</v>
          </cell>
          <cell r="GW14">
            <v>0</v>
          </cell>
          <cell r="GX14">
            <v>0</v>
          </cell>
          <cell r="GY14">
            <v>0</v>
          </cell>
          <cell r="GZ14">
            <v>0</v>
          </cell>
          <cell r="HA14">
            <v>0</v>
          </cell>
          <cell r="HB14">
            <v>0</v>
          </cell>
          <cell r="HC14">
            <v>0</v>
          </cell>
          <cell r="HD14">
            <v>0</v>
          </cell>
          <cell r="HE14">
            <v>0</v>
          </cell>
          <cell r="HF14">
            <v>0</v>
          </cell>
          <cell r="HG14">
            <v>0</v>
          </cell>
          <cell r="HH14">
            <v>0</v>
          </cell>
          <cell r="HI14">
            <v>0</v>
          </cell>
          <cell r="HJ14">
            <v>0</v>
          </cell>
          <cell r="HK14">
            <v>0</v>
          </cell>
          <cell r="HL14">
            <v>0</v>
          </cell>
          <cell r="HM14">
            <v>0</v>
          </cell>
          <cell r="HN14">
            <v>0</v>
          </cell>
          <cell r="HO14">
            <v>0</v>
          </cell>
          <cell r="HP14">
            <v>0</v>
          </cell>
          <cell r="HQ14">
            <v>0</v>
          </cell>
          <cell r="HR14">
            <v>0</v>
          </cell>
          <cell r="HS14">
            <v>0</v>
          </cell>
          <cell r="HT14">
            <v>0</v>
          </cell>
          <cell r="HU14">
            <v>0</v>
          </cell>
          <cell r="HV14">
            <v>0</v>
          </cell>
          <cell r="HW14">
            <v>0</v>
          </cell>
          <cell r="HX14">
            <v>0</v>
          </cell>
          <cell r="HY14">
            <v>0</v>
          </cell>
          <cell r="HZ14">
            <v>0</v>
          </cell>
          <cell r="IA14">
            <v>0</v>
          </cell>
          <cell r="IB14">
            <v>0</v>
          </cell>
          <cell r="IC14">
            <v>0</v>
          </cell>
          <cell r="ID14">
            <v>0</v>
          </cell>
          <cell r="IE14">
            <v>0</v>
          </cell>
          <cell r="IF14">
            <v>0</v>
          </cell>
          <cell r="IG14">
            <v>0</v>
          </cell>
          <cell r="IH14">
            <v>0</v>
          </cell>
          <cell r="II14">
            <v>0</v>
          </cell>
          <cell r="IJ14">
            <v>0</v>
          </cell>
          <cell r="IK14">
            <v>0</v>
          </cell>
          <cell r="IL14">
            <v>0</v>
          </cell>
          <cell r="IM14">
            <v>0</v>
          </cell>
          <cell r="IN14">
            <v>0</v>
          </cell>
          <cell r="IO14">
            <v>0</v>
          </cell>
          <cell r="IP14">
            <v>0</v>
          </cell>
          <cell r="IQ14">
            <v>0</v>
          </cell>
          <cell r="IR14">
            <v>0</v>
          </cell>
          <cell r="IS14">
            <v>0</v>
          </cell>
          <cell r="IT14">
            <v>0</v>
          </cell>
          <cell r="IU14">
            <v>0</v>
          </cell>
          <cell r="IV14">
            <v>0</v>
          </cell>
          <cell r="IW14">
            <v>0</v>
          </cell>
          <cell r="IX14">
            <v>0</v>
          </cell>
          <cell r="IY14">
            <v>0</v>
          </cell>
          <cell r="IZ14">
            <v>0</v>
          </cell>
          <cell r="JA14">
            <v>0</v>
          </cell>
          <cell r="JB14">
            <v>0</v>
          </cell>
          <cell r="JC14">
            <v>0</v>
          </cell>
          <cell r="JD14">
            <v>0</v>
          </cell>
          <cell r="JE14">
            <v>0</v>
          </cell>
          <cell r="JF14">
            <v>0</v>
          </cell>
          <cell r="JG14">
            <v>0</v>
          </cell>
          <cell r="JH14">
            <v>0</v>
          </cell>
          <cell r="JI14">
            <v>0</v>
          </cell>
          <cell r="JJ14">
            <v>0</v>
          </cell>
          <cell r="JK14">
            <v>0</v>
          </cell>
          <cell r="JL14">
            <v>0</v>
          </cell>
          <cell r="JM14">
            <v>0</v>
          </cell>
          <cell r="JN14">
            <v>0</v>
          </cell>
          <cell r="JO14">
            <v>0</v>
          </cell>
          <cell r="JP14">
            <v>0</v>
          </cell>
          <cell r="JQ14">
            <v>0</v>
          </cell>
          <cell r="JR14">
            <v>0</v>
          </cell>
          <cell r="JS14">
            <v>0</v>
          </cell>
          <cell r="JT14">
            <v>0</v>
          </cell>
          <cell r="JU14">
            <v>0</v>
          </cell>
          <cell r="JV14">
            <v>0</v>
          </cell>
          <cell r="JW14">
            <v>0</v>
          </cell>
          <cell r="JX14">
            <v>0</v>
          </cell>
          <cell r="JY14">
            <v>0</v>
          </cell>
          <cell r="JZ14">
            <v>0</v>
          </cell>
          <cell r="KA14">
            <v>0</v>
          </cell>
          <cell r="KB14">
            <v>0</v>
          </cell>
          <cell r="KC14">
            <v>0</v>
          </cell>
          <cell r="KD14">
            <v>0</v>
          </cell>
          <cell r="KE14">
            <v>0</v>
          </cell>
          <cell r="KF14">
            <v>0</v>
          </cell>
          <cell r="KG14">
            <v>0</v>
          </cell>
          <cell r="KH14">
            <v>0</v>
          </cell>
          <cell r="KI14">
            <v>0</v>
          </cell>
          <cell r="KJ14">
            <v>0</v>
          </cell>
          <cell r="KK14">
            <v>0</v>
          </cell>
          <cell r="KL14">
            <v>0</v>
          </cell>
          <cell r="KM14">
            <v>0</v>
          </cell>
          <cell r="KN14">
            <v>0</v>
          </cell>
          <cell r="KO14">
            <v>0</v>
          </cell>
          <cell r="KP14">
            <v>0</v>
          </cell>
          <cell r="KQ14">
            <v>0</v>
          </cell>
          <cell r="KR14">
            <v>0</v>
          </cell>
          <cell r="KS14">
            <v>0</v>
          </cell>
          <cell r="KT14">
            <v>0</v>
          </cell>
          <cell r="KU14">
            <v>0</v>
          </cell>
          <cell r="KV14">
            <v>0</v>
          </cell>
          <cell r="KW14">
            <v>0</v>
          </cell>
          <cell r="KX14">
            <v>0</v>
          </cell>
          <cell r="KY14">
            <v>0</v>
          </cell>
          <cell r="KZ14">
            <v>0</v>
          </cell>
          <cell r="LA14">
            <v>0</v>
          </cell>
          <cell r="LB14">
            <v>0</v>
          </cell>
          <cell r="LC14">
            <v>0</v>
          </cell>
          <cell r="LD14">
            <v>0</v>
          </cell>
          <cell r="LE14">
            <v>0</v>
          </cell>
          <cell r="LF14">
            <v>0</v>
          </cell>
          <cell r="LG14">
            <v>0</v>
          </cell>
          <cell r="LH14">
            <v>0</v>
          </cell>
          <cell r="LI14">
            <v>0</v>
          </cell>
          <cell r="LJ14">
            <v>0</v>
          </cell>
          <cell r="LK14">
            <v>0</v>
          </cell>
          <cell r="LL14">
            <v>0</v>
          </cell>
          <cell r="LQ14" t="str">
            <v>нд</v>
          </cell>
          <cell r="LR14" t="str">
            <v>нд</v>
          </cell>
          <cell r="LS14" t="str">
            <v>нд</v>
          </cell>
          <cell r="LT14" t="str">
            <v>нд</v>
          </cell>
          <cell r="LU14" t="str">
            <v>нд</v>
          </cell>
          <cell r="LX14">
            <v>0</v>
          </cell>
          <cell r="LY14">
            <v>0</v>
          </cell>
          <cell r="LZ14">
            <v>0</v>
          </cell>
          <cell r="MA14">
            <v>0</v>
          </cell>
          <cell r="MB14">
            <v>0</v>
          </cell>
          <cell r="MC14">
            <v>0</v>
          </cell>
          <cell r="MD14">
            <v>0</v>
          </cell>
          <cell r="ME14">
            <v>0</v>
          </cell>
          <cell r="MF14">
            <v>0</v>
          </cell>
          <cell r="MG14">
            <v>0</v>
          </cell>
          <cell r="MH14">
            <v>0</v>
          </cell>
          <cell r="MI14">
            <v>0</v>
          </cell>
          <cell r="MJ14">
            <v>0</v>
          </cell>
          <cell r="MK14">
            <v>0</v>
          </cell>
          <cell r="ML14">
            <v>0</v>
          </cell>
          <cell r="MM14">
            <v>0</v>
          </cell>
          <cell r="MN14">
            <v>0</v>
          </cell>
          <cell r="MO14">
            <v>0</v>
          </cell>
          <cell r="MP14">
            <v>0</v>
          </cell>
          <cell r="MQ14">
            <v>0</v>
          </cell>
          <cell r="MR14">
            <v>0</v>
          </cell>
          <cell r="MS14">
            <v>0</v>
          </cell>
          <cell r="MT14">
            <v>0</v>
          </cell>
          <cell r="MU14">
            <v>0</v>
          </cell>
          <cell r="MV14">
            <v>0</v>
          </cell>
          <cell r="MW14">
            <v>0</v>
          </cell>
          <cell r="MX14">
            <v>0</v>
          </cell>
          <cell r="MY14">
            <v>0</v>
          </cell>
          <cell r="MZ14">
            <v>0</v>
          </cell>
          <cell r="NA14">
            <v>0</v>
          </cell>
          <cell r="NB14">
            <v>0</v>
          </cell>
          <cell r="NC14">
            <v>0</v>
          </cell>
          <cell r="ND14">
            <v>0</v>
          </cell>
          <cell r="NE14">
            <v>0</v>
          </cell>
          <cell r="NF14">
            <v>0</v>
          </cell>
          <cell r="NG14">
            <v>0</v>
          </cell>
          <cell r="NH14">
            <v>0</v>
          </cell>
          <cell r="NI14">
            <v>0</v>
          </cell>
          <cell r="NJ14">
            <v>0</v>
          </cell>
          <cell r="NK14">
            <v>0</v>
          </cell>
          <cell r="NL14">
            <v>0</v>
          </cell>
          <cell r="NM14">
            <v>0</v>
          </cell>
          <cell r="NN14">
            <v>0</v>
          </cell>
          <cell r="NO14">
            <v>0</v>
          </cell>
          <cell r="NP14">
            <v>0</v>
          </cell>
          <cell r="NQ14">
            <v>0</v>
          </cell>
          <cell r="NR14">
            <v>0</v>
          </cell>
          <cell r="NS14">
            <v>0</v>
          </cell>
          <cell r="NT14">
            <v>0</v>
          </cell>
          <cell r="NU14">
            <v>0</v>
          </cell>
          <cell r="NV14">
            <v>0</v>
          </cell>
          <cell r="NW14">
            <v>0</v>
          </cell>
          <cell r="NX14">
            <v>0</v>
          </cell>
          <cell r="NY14">
            <v>0</v>
          </cell>
          <cell r="NZ14">
            <v>0</v>
          </cell>
          <cell r="OA14">
            <v>0</v>
          </cell>
          <cell r="OB14">
            <v>0</v>
          </cell>
          <cell r="OC14">
            <v>0</v>
          </cell>
          <cell r="OD14">
            <v>0</v>
          </cell>
          <cell r="OE14">
            <v>0</v>
          </cell>
          <cell r="OF14">
            <v>0</v>
          </cell>
          <cell r="OG14">
            <v>0</v>
          </cell>
          <cell r="OH14">
            <v>0</v>
          </cell>
          <cell r="OI14">
            <v>0</v>
          </cell>
          <cell r="OJ14">
            <v>0</v>
          </cell>
          <cell r="OL14" t="str">
            <v>нд</v>
          </cell>
          <cell r="OM14" t="str">
            <v>нд</v>
          </cell>
          <cell r="ON14" t="str">
            <v>нд</v>
          </cell>
          <cell r="OO14" t="str">
            <v>нд</v>
          </cell>
          <cell r="OP14" t="str">
            <v>нд</v>
          </cell>
          <cell r="OT14">
            <v>117.05169000000001</v>
          </cell>
          <cell r="OV14">
            <v>0</v>
          </cell>
          <cell r="OW14">
            <v>0</v>
          </cell>
          <cell r="OX14">
            <v>0</v>
          </cell>
          <cell r="OY14">
            <v>0</v>
          </cell>
          <cell r="OZ14">
            <v>0</v>
          </cell>
        </row>
        <row r="15">
          <cell r="A15" t="str">
            <v>1.1.1.1.2</v>
          </cell>
          <cell r="B15" t="str">
            <v>1.1.1.1.2</v>
          </cell>
          <cell r="C15" t="str">
            <v>Технологическое присоединение энергопринимающих устройств потребителей максимальной мощностью от 15 до 150 кВт включительно, всего</v>
          </cell>
          <cell r="D15" t="str">
            <v>1.1.1.1.2</v>
          </cell>
          <cell r="E15">
            <v>138.94153864999998</v>
          </cell>
          <cell r="H15">
            <v>25.120012730000003</v>
          </cell>
          <cell r="J15">
            <v>119</v>
          </cell>
          <cell r="K15">
            <v>115.16027481</v>
          </cell>
          <cell r="L15">
            <v>3.8397251900000002</v>
          </cell>
          <cell r="M15">
            <v>0</v>
          </cell>
          <cell r="N15">
            <v>0</v>
          </cell>
          <cell r="O15">
            <v>3.199770991666667</v>
          </cell>
          <cell r="P15">
            <v>0</v>
          </cell>
          <cell r="Q15">
            <v>0.63995419833333311</v>
          </cell>
          <cell r="R15">
            <v>238.54417725884005</v>
          </cell>
          <cell r="S15">
            <v>0</v>
          </cell>
          <cell r="T15">
            <v>0</v>
          </cell>
          <cell r="U15">
            <v>19.600000000000001</v>
          </cell>
          <cell r="V15">
            <v>2.4493024800000001</v>
          </cell>
          <cell r="W15">
            <v>216.49487477884003</v>
          </cell>
          <cell r="X15">
            <v>26</v>
          </cell>
          <cell r="Y15">
            <v>0</v>
          </cell>
          <cell r="Z15">
            <v>0</v>
          </cell>
          <cell r="AA15">
            <v>0</v>
          </cell>
          <cell r="AB15">
            <v>0</v>
          </cell>
          <cell r="AC15">
            <v>26</v>
          </cell>
          <cell r="AD15">
            <v>89</v>
          </cell>
          <cell r="AE15">
            <v>0</v>
          </cell>
          <cell r="AF15">
            <v>0</v>
          </cell>
          <cell r="AG15">
            <v>2.5</v>
          </cell>
          <cell r="AH15">
            <v>0</v>
          </cell>
          <cell r="AI15">
            <v>86.5</v>
          </cell>
          <cell r="AJ15">
            <v>113.52417725884004</v>
          </cell>
          <cell r="AK15">
            <v>0</v>
          </cell>
          <cell r="AL15">
            <v>0</v>
          </cell>
          <cell r="AM15">
            <v>8.75</v>
          </cell>
          <cell r="AN15">
            <v>2.4493024800000001</v>
          </cell>
          <cell r="AO15">
            <v>102.32487477884004</v>
          </cell>
          <cell r="AP15">
            <v>10.02</v>
          </cell>
          <cell r="AQ15">
            <v>0</v>
          </cell>
          <cell r="AR15">
            <v>0</v>
          </cell>
          <cell r="AS15">
            <v>8.3500000000000014</v>
          </cell>
          <cell r="AT15">
            <v>0</v>
          </cell>
          <cell r="AU15">
            <v>1.67</v>
          </cell>
          <cell r="AV15">
            <v>89</v>
          </cell>
          <cell r="AW15">
            <v>0</v>
          </cell>
          <cell r="AX15">
            <v>0</v>
          </cell>
          <cell r="AY15">
            <v>2.5</v>
          </cell>
          <cell r="AZ15">
            <v>0</v>
          </cell>
          <cell r="BA15">
            <v>86.5</v>
          </cell>
          <cell r="BB15">
            <v>1</v>
          </cell>
          <cell r="BC15" t="str">
            <v/>
          </cell>
          <cell r="BD15">
            <v>3</v>
          </cell>
          <cell r="BE15" t="str">
            <v/>
          </cell>
          <cell r="BF15" t="str">
            <v>1 3</v>
          </cell>
          <cell r="BG15">
            <v>1.33874889</v>
          </cell>
          <cell r="BH15">
            <v>0</v>
          </cell>
          <cell r="BI15">
            <v>0</v>
          </cell>
          <cell r="BJ15">
            <v>1.1156240749999999</v>
          </cell>
          <cell r="BK15">
            <v>0</v>
          </cell>
          <cell r="BL15">
            <v>0.223124815</v>
          </cell>
          <cell r="BM15">
            <v>1.3305582</v>
          </cell>
          <cell r="BN15">
            <v>0</v>
          </cell>
          <cell r="BO15">
            <v>0</v>
          </cell>
          <cell r="BP15">
            <v>1.1087985</v>
          </cell>
          <cell r="BQ15">
            <v>0</v>
          </cell>
          <cell r="BR15">
            <v>0.2217597</v>
          </cell>
          <cell r="BS15">
            <v>8.1906900000000005E-3</v>
          </cell>
          <cell r="BT15">
            <v>0</v>
          </cell>
          <cell r="BU15">
            <v>0</v>
          </cell>
          <cell r="BV15">
            <v>6.8255750000000004E-3</v>
          </cell>
          <cell r="BW15">
            <v>0</v>
          </cell>
          <cell r="BX15">
            <v>1.3651150000000001E-3</v>
          </cell>
          <cell r="BY15">
            <v>0</v>
          </cell>
          <cell r="BZ15">
            <v>0</v>
          </cell>
          <cell r="CA15">
            <v>0</v>
          </cell>
          <cell r="CB15">
            <v>0</v>
          </cell>
          <cell r="CC15">
            <v>0</v>
          </cell>
          <cell r="CD15">
            <v>0</v>
          </cell>
          <cell r="CE15">
            <v>0</v>
          </cell>
          <cell r="CF15">
            <v>0</v>
          </cell>
          <cell r="CG15">
            <v>0</v>
          </cell>
          <cell r="CH15">
            <v>0</v>
          </cell>
          <cell r="CI15">
            <v>0</v>
          </cell>
          <cell r="CJ15">
            <v>0</v>
          </cell>
          <cell r="CK15">
            <v>8.1906900000000005E-3</v>
          </cell>
          <cell r="CL15">
            <v>0</v>
          </cell>
          <cell r="CM15">
            <v>0</v>
          </cell>
          <cell r="CN15">
            <v>6.8255750000000004E-3</v>
          </cell>
          <cell r="CO15">
            <v>0</v>
          </cell>
          <cell r="CP15">
            <v>1.3651150000000001E-3</v>
          </cell>
          <cell r="CQ15" t="str">
            <v/>
          </cell>
          <cell r="CR15" t="str">
            <v/>
          </cell>
          <cell r="CS15" t="str">
            <v/>
          </cell>
          <cell r="CT15" t="str">
            <v/>
          </cell>
          <cell r="CU15">
            <v>0</v>
          </cell>
          <cell r="CX15" t="str">
            <v>нд</v>
          </cell>
          <cell r="CY15" t="str">
            <v>нд</v>
          </cell>
          <cell r="CZ15" t="str">
            <v>нд</v>
          </cell>
          <cell r="DA15" t="str">
            <v>нд</v>
          </cell>
          <cell r="DB15" t="str">
            <v>нд</v>
          </cell>
          <cell r="DE15">
            <v>14.00376095</v>
          </cell>
          <cell r="DG15">
            <v>99.166666666666671</v>
          </cell>
          <cell r="DH15">
            <v>95.269932486666676</v>
          </cell>
          <cell r="DI15">
            <v>3.8967341800000002</v>
          </cell>
          <cell r="DJ15">
            <v>0.11265724000000001</v>
          </cell>
          <cell r="DK15">
            <v>2.1327559100000002</v>
          </cell>
          <cell r="DL15">
            <v>1.6702451599999999</v>
          </cell>
          <cell r="DM15">
            <v>0.10830213999999999</v>
          </cell>
          <cell r="DN15">
            <v>15</v>
          </cell>
          <cell r="DS15">
            <v>0</v>
          </cell>
          <cell r="DT15">
            <v>1</v>
          </cell>
          <cell r="DU15">
            <v>2.5</v>
          </cell>
          <cell r="DV15">
            <v>11.5</v>
          </cell>
          <cell r="DW15">
            <v>1</v>
          </cell>
          <cell r="DX15" t="str">
            <v/>
          </cell>
          <cell r="DY15">
            <v>1</v>
          </cell>
          <cell r="DZ15" t="str">
            <v/>
          </cell>
          <cell r="EA15" t="str">
            <v/>
          </cell>
          <cell r="EB15" t="str">
            <v>1</v>
          </cell>
          <cell r="EC15">
            <v>1.0586927899999998</v>
          </cell>
          <cell r="ED15">
            <v>0.11100098</v>
          </cell>
          <cell r="EE15">
            <v>0.12557502000000001</v>
          </cell>
          <cell r="EF15">
            <v>0.52249999999999996</v>
          </cell>
          <cell r="EG15">
            <v>0.29961679000000002</v>
          </cell>
          <cell r="EH15">
            <v>0</v>
          </cell>
          <cell r="EI15">
            <v>0</v>
          </cell>
          <cell r="EJ15">
            <v>0</v>
          </cell>
          <cell r="EK15">
            <v>0</v>
          </cell>
          <cell r="EL15">
            <v>0</v>
          </cell>
          <cell r="EM15">
            <v>1.0586927899999998</v>
          </cell>
          <cell r="EN15">
            <v>0.11100098</v>
          </cell>
          <cell r="EO15">
            <v>0.12557502000000001</v>
          </cell>
          <cell r="EP15">
            <v>0.52249999999999996</v>
          </cell>
          <cell r="EQ15">
            <v>0.29961679000000002</v>
          </cell>
          <cell r="ER15">
            <v>0</v>
          </cell>
          <cell r="ES15">
            <v>0</v>
          </cell>
          <cell r="ET15">
            <v>0</v>
          </cell>
          <cell r="EU15">
            <v>0</v>
          </cell>
          <cell r="EV15">
            <v>0</v>
          </cell>
          <cell r="EW15">
            <v>0</v>
          </cell>
          <cell r="EX15">
            <v>0</v>
          </cell>
          <cell r="EY15">
            <v>0</v>
          </cell>
          <cell r="EZ15">
            <v>0</v>
          </cell>
          <cell r="FA15">
            <v>0</v>
          </cell>
          <cell r="FB15">
            <v>1.0586927899999998</v>
          </cell>
          <cell r="FC15">
            <v>0.11100098</v>
          </cell>
          <cell r="FD15">
            <v>0.12557502000000001</v>
          </cell>
          <cell r="FE15">
            <v>0.52249999999999996</v>
          </cell>
          <cell r="FF15">
            <v>0.29961679000000002</v>
          </cell>
          <cell r="FG15" t="str">
            <v/>
          </cell>
          <cell r="FH15">
            <v>1</v>
          </cell>
          <cell r="FI15">
            <v>1</v>
          </cell>
          <cell r="FJ15">
            <v>1</v>
          </cell>
          <cell r="FK15" t="str">
            <v>1 1 1</v>
          </cell>
          <cell r="FN15" t="str">
            <v>нд</v>
          </cell>
          <cell r="FO15" t="str">
            <v>нд</v>
          </cell>
          <cell r="FP15" t="str">
            <v>нд</v>
          </cell>
          <cell r="FQ15" t="str">
            <v>нд</v>
          </cell>
          <cell r="FR15" t="str">
            <v>нд</v>
          </cell>
          <cell r="FS15" t="str">
            <v>нд</v>
          </cell>
          <cell r="FT15" t="str">
            <v>нд</v>
          </cell>
          <cell r="FU15" t="str">
            <v>нд</v>
          </cell>
          <cell r="FV15" t="str">
            <v>нд</v>
          </cell>
          <cell r="FW15" t="str">
            <v>нд</v>
          </cell>
          <cell r="FX15" t="str">
            <v>нд</v>
          </cell>
          <cell r="FZ15">
            <v>2.72957787</v>
          </cell>
          <cell r="GA15">
            <v>0</v>
          </cell>
          <cell r="GB15">
            <v>0</v>
          </cell>
          <cell r="GC15">
            <v>0</v>
          </cell>
          <cell r="GD15">
            <v>0</v>
          </cell>
          <cell r="GE15">
            <v>0</v>
          </cell>
          <cell r="GF15">
            <v>0</v>
          </cell>
          <cell r="GG15">
            <v>0</v>
          </cell>
          <cell r="GH15">
            <v>158</v>
          </cell>
          <cell r="GI15">
            <v>0</v>
          </cell>
          <cell r="GJ15">
            <v>158</v>
          </cell>
          <cell r="GK15">
            <v>15</v>
          </cell>
          <cell r="GL15">
            <v>0</v>
          </cell>
          <cell r="GM15">
            <v>0</v>
          </cell>
          <cell r="GN15">
            <v>0</v>
          </cell>
          <cell r="GO15">
            <v>3.5</v>
          </cell>
          <cell r="GP15">
            <v>0</v>
          </cell>
          <cell r="GQ15">
            <v>0</v>
          </cell>
          <cell r="GR15">
            <v>0</v>
          </cell>
          <cell r="GS15">
            <v>84</v>
          </cell>
          <cell r="GT15">
            <v>0</v>
          </cell>
          <cell r="GU15">
            <v>84</v>
          </cell>
          <cell r="GV15">
            <v>0</v>
          </cell>
          <cell r="GW15">
            <v>0</v>
          </cell>
          <cell r="GX15">
            <v>0</v>
          </cell>
          <cell r="GY15">
            <v>0</v>
          </cell>
          <cell r="GZ15">
            <v>0</v>
          </cell>
          <cell r="HA15">
            <v>0</v>
          </cell>
          <cell r="HB15">
            <v>0</v>
          </cell>
          <cell r="HC15">
            <v>0</v>
          </cell>
          <cell r="HD15">
            <v>0</v>
          </cell>
          <cell r="HE15">
            <v>0</v>
          </cell>
          <cell r="HF15">
            <v>0</v>
          </cell>
          <cell r="HG15">
            <v>0</v>
          </cell>
          <cell r="HH15">
            <v>0</v>
          </cell>
          <cell r="HI15">
            <v>0</v>
          </cell>
          <cell r="HJ15">
            <v>0</v>
          </cell>
          <cell r="HK15">
            <v>0</v>
          </cell>
          <cell r="HL15">
            <v>0</v>
          </cell>
          <cell r="HM15">
            <v>0</v>
          </cell>
          <cell r="HN15">
            <v>0</v>
          </cell>
          <cell r="HO15">
            <v>0</v>
          </cell>
          <cell r="HP15">
            <v>0</v>
          </cell>
          <cell r="HQ15">
            <v>0</v>
          </cell>
          <cell r="HR15">
            <v>0</v>
          </cell>
          <cell r="HS15">
            <v>0</v>
          </cell>
          <cell r="HT15">
            <v>0</v>
          </cell>
          <cell r="HU15">
            <v>0</v>
          </cell>
          <cell r="HV15">
            <v>0</v>
          </cell>
          <cell r="HW15">
            <v>0</v>
          </cell>
          <cell r="HX15">
            <v>0</v>
          </cell>
          <cell r="HY15">
            <v>0</v>
          </cell>
          <cell r="HZ15">
            <v>0</v>
          </cell>
          <cell r="IA15">
            <v>0</v>
          </cell>
          <cell r="IB15">
            <v>0</v>
          </cell>
          <cell r="IC15">
            <v>15</v>
          </cell>
          <cell r="ID15">
            <v>0</v>
          </cell>
          <cell r="IE15">
            <v>0</v>
          </cell>
          <cell r="IF15">
            <v>0</v>
          </cell>
          <cell r="IG15">
            <v>3.5</v>
          </cell>
          <cell r="IH15">
            <v>0</v>
          </cell>
          <cell r="II15">
            <v>0</v>
          </cell>
          <cell r="IJ15">
            <v>0</v>
          </cell>
          <cell r="IK15">
            <v>84</v>
          </cell>
          <cell r="IL15">
            <v>0</v>
          </cell>
          <cell r="IM15">
            <v>84</v>
          </cell>
          <cell r="IN15">
            <v>0</v>
          </cell>
          <cell r="IO15">
            <v>0</v>
          </cell>
          <cell r="IP15">
            <v>0</v>
          </cell>
          <cell r="IQ15">
            <v>0</v>
          </cell>
          <cell r="IR15">
            <v>0</v>
          </cell>
          <cell r="IS15">
            <v>0</v>
          </cell>
          <cell r="IT15">
            <v>0</v>
          </cell>
          <cell r="IU15">
            <v>0</v>
          </cell>
          <cell r="IV15">
            <v>0</v>
          </cell>
          <cell r="IW15">
            <v>0</v>
          </cell>
          <cell r="IX15">
            <v>0</v>
          </cell>
          <cell r="IY15">
            <v>0</v>
          </cell>
          <cell r="IZ15">
            <v>0</v>
          </cell>
          <cell r="JA15">
            <v>0</v>
          </cell>
          <cell r="JB15">
            <v>0</v>
          </cell>
          <cell r="JC15">
            <v>0</v>
          </cell>
          <cell r="JD15">
            <v>0</v>
          </cell>
          <cell r="JE15">
            <v>0</v>
          </cell>
          <cell r="JF15">
            <v>0</v>
          </cell>
          <cell r="JG15">
            <v>0</v>
          </cell>
          <cell r="JH15">
            <v>0</v>
          </cell>
          <cell r="JI15">
            <v>0</v>
          </cell>
          <cell r="JJ15">
            <v>0</v>
          </cell>
          <cell r="JK15">
            <v>0</v>
          </cell>
          <cell r="JL15">
            <v>0</v>
          </cell>
          <cell r="JM15">
            <v>0</v>
          </cell>
          <cell r="JN15">
            <v>0</v>
          </cell>
          <cell r="JO15">
            <v>0</v>
          </cell>
          <cell r="JP15">
            <v>0</v>
          </cell>
          <cell r="JQ15">
            <v>0</v>
          </cell>
          <cell r="JR15">
            <v>0</v>
          </cell>
          <cell r="JS15">
            <v>0</v>
          </cell>
          <cell r="JT15">
            <v>0</v>
          </cell>
          <cell r="JU15">
            <v>0</v>
          </cell>
          <cell r="JV15">
            <v>0</v>
          </cell>
          <cell r="JW15">
            <v>0</v>
          </cell>
          <cell r="JX15">
            <v>0</v>
          </cell>
          <cell r="JY15">
            <v>0</v>
          </cell>
          <cell r="JZ15">
            <v>0</v>
          </cell>
          <cell r="KA15">
            <v>0</v>
          </cell>
          <cell r="KB15">
            <v>0</v>
          </cell>
          <cell r="KC15">
            <v>0</v>
          </cell>
          <cell r="KD15">
            <v>0</v>
          </cell>
          <cell r="KE15">
            <v>0</v>
          </cell>
          <cell r="KF15">
            <v>0</v>
          </cell>
          <cell r="KG15">
            <v>0</v>
          </cell>
          <cell r="KH15">
            <v>0</v>
          </cell>
          <cell r="KI15">
            <v>0</v>
          </cell>
          <cell r="KJ15">
            <v>0</v>
          </cell>
          <cell r="KK15">
            <v>0</v>
          </cell>
          <cell r="KL15">
            <v>0</v>
          </cell>
          <cell r="KM15">
            <v>0</v>
          </cell>
          <cell r="KN15">
            <v>0</v>
          </cell>
          <cell r="KO15">
            <v>0</v>
          </cell>
          <cell r="KP15">
            <v>0</v>
          </cell>
          <cell r="KQ15">
            <v>0</v>
          </cell>
          <cell r="KR15">
            <v>0</v>
          </cell>
          <cell r="KS15">
            <v>0</v>
          </cell>
          <cell r="KT15">
            <v>0</v>
          </cell>
          <cell r="KU15">
            <v>0</v>
          </cell>
          <cell r="KV15">
            <v>0</v>
          </cell>
          <cell r="KW15">
            <v>0</v>
          </cell>
          <cell r="KX15">
            <v>0</v>
          </cell>
          <cell r="KY15">
            <v>0</v>
          </cell>
          <cell r="KZ15">
            <v>0</v>
          </cell>
          <cell r="LA15">
            <v>0</v>
          </cell>
          <cell r="LB15">
            <v>0</v>
          </cell>
          <cell r="LC15">
            <v>0</v>
          </cell>
          <cell r="LD15">
            <v>0</v>
          </cell>
          <cell r="LE15">
            <v>0</v>
          </cell>
          <cell r="LF15">
            <v>0</v>
          </cell>
          <cell r="LG15">
            <v>0</v>
          </cell>
          <cell r="LH15">
            <v>0</v>
          </cell>
          <cell r="LI15">
            <v>0</v>
          </cell>
          <cell r="LJ15">
            <v>0</v>
          </cell>
          <cell r="LK15">
            <v>0</v>
          </cell>
          <cell r="LL15">
            <v>0</v>
          </cell>
          <cell r="LQ15" t="str">
            <v>нд</v>
          </cell>
          <cell r="LR15" t="str">
            <v>нд</v>
          </cell>
          <cell r="LS15" t="str">
            <v>нд</v>
          </cell>
          <cell r="LT15" t="str">
            <v>нд</v>
          </cell>
          <cell r="LU15" t="str">
            <v>нд</v>
          </cell>
          <cell r="LX15">
            <v>0</v>
          </cell>
          <cell r="LY15">
            <v>0</v>
          </cell>
          <cell r="LZ15">
            <v>0</v>
          </cell>
          <cell r="MA15">
            <v>0</v>
          </cell>
          <cell r="MB15">
            <v>0</v>
          </cell>
          <cell r="MC15">
            <v>0</v>
          </cell>
          <cell r="MD15">
            <v>0</v>
          </cell>
          <cell r="ME15">
            <v>0</v>
          </cell>
          <cell r="MF15">
            <v>0</v>
          </cell>
          <cell r="MG15">
            <v>0</v>
          </cell>
          <cell r="MH15">
            <v>0</v>
          </cell>
          <cell r="MI15">
            <v>0</v>
          </cell>
          <cell r="MJ15">
            <v>0</v>
          </cell>
          <cell r="MK15">
            <v>0</v>
          </cell>
          <cell r="ML15">
            <v>0</v>
          </cell>
          <cell r="MM15">
            <v>0</v>
          </cell>
          <cell r="MN15">
            <v>0</v>
          </cell>
          <cell r="MO15">
            <v>0</v>
          </cell>
          <cell r="MP15">
            <v>0</v>
          </cell>
          <cell r="MQ15">
            <v>0</v>
          </cell>
          <cell r="MR15">
            <v>0</v>
          </cell>
          <cell r="MS15">
            <v>0</v>
          </cell>
          <cell r="MT15">
            <v>0</v>
          </cell>
          <cell r="MU15">
            <v>0</v>
          </cell>
          <cell r="MV15">
            <v>0</v>
          </cell>
          <cell r="MW15">
            <v>0</v>
          </cell>
          <cell r="MX15">
            <v>0</v>
          </cell>
          <cell r="MY15">
            <v>0</v>
          </cell>
          <cell r="MZ15">
            <v>0</v>
          </cell>
          <cell r="NA15">
            <v>0</v>
          </cell>
          <cell r="NB15">
            <v>0</v>
          </cell>
          <cell r="NC15">
            <v>0</v>
          </cell>
          <cell r="ND15">
            <v>0</v>
          </cell>
          <cell r="NE15">
            <v>0</v>
          </cell>
          <cell r="NF15">
            <v>0</v>
          </cell>
          <cell r="NG15">
            <v>0</v>
          </cell>
          <cell r="NH15">
            <v>0</v>
          </cell>
          <cell r="NI15">
            <v>0</v>
          </cell>
          <cell r="NJ15">
            <v>0</v>
          </cell>
          <cell r="NK15">
            <v>0</v>
          </cell>
          <cell r="NL15">
            <v>0</v>
          </cell>
          <cell r="NM15">
            <v>0</v>
          </cell>
          <cell r="NN15">
            <v>0</v>
          </cell>
          <cell r="NO15">
            <v>0</v>
          </cell>
          <cell r="NP15">
            <v>0</v>
          </cell>
          <cell r="NQ15">
            <v>0</v>
          </cell>
          <cell r="NR15">
            <v>0</v>
          </cell>
          <cell r="NS15">
            <v>0</v>
          </cell>
          <cell r="NT15">
            <v>0</v>
          </cell>
          <cell r="NU15">
            <v>0</v>
          </cell>
          <cell r="NV15">
            <v>0</v>
          </cell>
          <cell r="NW15">
            <v>0</v>
          </cell>
          <cell r="NX15">
            <v>0</v>
          </cell>
          <cell r="NY15">
            <v>0</v>
          </cell>
          <cell r="NZ15">
            <v>0</v>
          </cell>
          <cell r="OA15">
            <v>0</v>
          </cell>
          <cell r="OB15">
            <v>0</v>
          </cell>
          <cell r="OC15">
            <v>0</v>
          </cell>
          <cell r="OD15">
            <v>0</v>
          </cell>
          <cell r="OE15">
            <v>0</v>
          </cell>
          <cell r="OF15">
            <v>0</v>
          </cell>
          <cell r="OG15">
            <v>0</v>
          </cell>
          <cell r="OH15">
            <v>0</v>
          </cell>
          <cell r="OI15">
            <v>0</v>
          </cell>
          <cell r="OJ15">
            <v>0</v>
          </cell>
          <cell r="OL15" t="str">
            <v>нд</v>
          </cell>
          <cell r="OM15" t="str">
            <v>нд</v>
          </cell>
          <cell r="ON15" t="str">
            <v>нд</v>
          </cell>
          <cell r="OO15" t="str">
            <v>нд</v>
          </cell>
          <cell r="OP15" t="str">
            <v>нд</v>
          </cell>
          <cell r="OT15">
            <v>138.94153864999998</v>
          </cell>
          <cell r="OV15">
            <v>0</v>
          </cell>
          <cell r="OW15">
            <v>0</v>
          </cell>
          <cell r="OX15">
            <v>0</v>
          </cell>
          <cell r="OY15">
            <v>158</v>
          </cell>
          <cell r="OZ15">
            <v>2.72957787</v>
          </cell>
        </row>
        <row r="16">
          <cell r="A16" t="str">
            <v>Г3</v>
          </cell>
          <cell r="B16">
            <v>0</v>
          </cell>
          <cell r="C16" t="str">
            <v>ТП максимальной мощностью до 150 кВт</v>
          </cell>
          <cell r="D16" t="str">
            <v>Г3</v>
          </cell>
          <cell r="E16">
            <v>69.845188649999997</v>
          </cell>
          <cell r="H16">
            <v>12.175746849999999</v>
          </cell>
          <cell r="J16">
            <v>59</v>
          </cell>
          <cell r="K16">
            <v>59</v>
          </cell>
          <cell r="L16">
            <v>0</v>
          </cell>
          <cell r="M16">
            <v>0</v>
          </cell>
          <cell r="N16">
            <v>0</v>
          </cell>
          <cell r="O16">
            <v>0</v>
          </cell>
          <cell r="P16">
            <v>0</v>
          </cell>
          <cell r="Q16">
            <v>0</v>
          </cell>
          <cell r="R16">
            <v>15.360000000000001</v>
          </cell>
          <cell r="S16">
            <v>0</v>
          </cell>
          <cell r="T16">
            <v>0</v>
          </cell>
          <cell r="U16">
            <v>12.8</v>
          </cell>
          <cell r="V16">
            <v>0</v>
          </cell>
          <cell r="W16">
            <v>2.5599999999999996</v>
          </cell>
          <cell r="X16">
            <v>0</v>
          </cell>
          <cell r="Y16">
            <v>0</v>
          </cell>
          <cell r="Z16">
            <v>0</v>
          </cell>
          <cell r="AA16">
            <v>0</v>
          </cell>
          <cell r="AB16">
            <v>0</v>
          </cell>
          <cell r="AC16">
            <v>0</v>
          </cell>
          <cell r="AD16">
            <v>2</v>
          </cell>
          <cell r="AE16">
            <v>0</v>
          </cell>
          <cell r="AF16">
            <v>0</v>
          </cell>
          <cell r="AG16">
            <v>1.6666666666666667</v>
          </cell>
          <cell r="AH16">
            <v>0</v>
          </cell>
          <cell r="AI16">
            <v>0.33333333333333326</v>
          </cell>
          <cell r="AJ16">
            <v>8</v>
          </cell>
          <cell r="AK16">
            <v>0</v>
          </cell>
          <cell r="AL16">
            <v>0</v>
          </cell>
          <cell r="AM16">
            <v>6.666666666666667</v>
          </cell>
          <cell r="AN16">
            <v>0</v>
          </cell>
          <cell r="AO16">
            <v>1.333333333333333</v>
          </cell>
          <cell r="AP16">
            <v>5.3600000000000012</v>
          </cell>
          <cell r="AQ16">
            <v>0</v>
          </cell>
          <cell r="AR16">
            <v>0</v>
          </cell>
          <cell r="AS16">
            <v>4.4666666666666677</v>
          </cell>
          <cell r="AT16">
            <v>0</v>
          </cell>
          <cell r="AU16">
            <v>0.89333333333333353</v>
          </cell>
          <cell r="AV16">
            <v>2</v>
          </cell>
          <cell r="AW16">
            <v>0</v>
          </cell>
          <cell r="AX16">
            <v>0</v>
          </cell>
          <cell r="AY16">
            <v>1.6666666666666667</v>
          </cell>
          <cell r="AZ16">
            <v>0</v>
          </cell>
          <cell r="BA16">
            <v>0.33333333333333326</v>
          </cell>
          <cell r="BB16" t="str">
            <v/>
          </cell>
          <cell r="BC16" t="str">
            <v/>
          </cell>
          <cell r="BD16">
            <v>3</v>
          </cell>
          <cell r="BE16" t="str">
            <v/>
          </cell>
          <cell r="BF16" t="str">
            <v>3</v>
          </cell>
          <cell r="BG16">
            <v>13.28363532</v>
          </cell>
          <cell r="BH16">
            <v>0</v>
          </cell>
          <cell r="BI16">
            <v>0</v>
          </cell>
          <cell r="BJ16">
            <v>0</v>
          </cell>
          <cell r="BK16">
            <v>13.28363532</v>
          </cell>
          <cell r="BL16">
            <v>0</v>
          </cell>
          <cell r="BM16">
            <v>13.28363532</v>
          </cell>
          <cell r="BN16">
            <v>0</v>
          </cell>
          <cell r="BO16">
            <v>0</v>
          </cell>
          <cell r="BP16">
            <v>0</v>
          </cell>
          <cell r="BQ16">
            <v>13.28363532</v>
          </cell>
          <cell r="BR16">
            <v>0</v>
          </cell>
          <cell r="BS16">
            <v>0</v>
          </cell>
          <cell r="BT16">
            <v>0</v>
          </cell>
          <cell r="BU16">
            <v>0</v>
          </cell>
          <cell r="BV16">
            <v>0</v>
          </cell>
          <cell r="BW16">
            <v>0</v>
          </cell>
          <cell r="BX16">
            <v>0</v>
          </cell>
          <cell r="BY16">
            <v>0</v>
          </cell>
          <cell r="BZ16">
            <v>0</v>
          </cell>
          <cell r="CA16">
            <v>0</v>
          </cell>
          <cell r="CB16">
            <v>0</v>
          </cell>
          <cell r="CC16">
            <v>0</v>
          </cell>
          <cell r="CD16">
            <v>0</v>
          </cell>
          <cell r="CE16">
            <v>0</v>
          </cell>
          <cell r="CF16">
            <v>0</v>
          </cell>
          <cell r="CG16">
            <v>0</v>
          </cell>
          <cell r="CH16">
            <v>0</v>
          </cell>
          <cell r="CI16">
            <v>0</v>
          </cell>
          <cell r="CJ16">
            <v>0</v>
          </cell>
          <cell r="CK16">
            <v>0</v>
          </cell>
          <cell r="CL16">
            <v>0</v>
          </cell>
          <cell r="CM16">
            <v>0</v>
          </cell>
          <cell r="CN16">
            <v>0</v>
          </cell>
          <cell r="CO16">
            <v>0</v>
          </cell>
          <cell r="CP16">
            <v>0</v>
          </cell>
          <cell r="CQ16" t="str">
            <v/>
          </cell>
          <cell r="CR16" t="str">
            <v/>
          </cell>
          <cell r="CS16" t="str">
            <v/>
          </cell>
          <cell r="CT16" t="str">
            <v/>
          </cell>
          <cell r="CU16">
            <v>0</v>
          </cell>
          <cell r="CX16">
            <v>58.215000646666674</v>
          </cell>
          <cell r="CY16">
            <v>4.0750500452666678</v>
          </cell>
          <cell r="CZ16">
            <v>17.464500194000003</v>
          </cell>
          <cell r="DA16">
            <v>34.929000388000006</v>
          </cell>
          <cell r="DB16">
            <v>1.7464500193999974</v>
          </cell>
          <cell r="DE16">
            <v>10.97456629</v>
          </cell>
          <cell r="DG16">
            <v>47.999510356666676</v>
          </cell>
          <cell r="DH16">
            <v>47.999510356666676</v>
          </cell>
          <cell r="DI16">
            <v>0</v>
          </cell>
          <cell r="DJ16">
            <v>0</v>
          </cell>
          <cell r="DK16">
            <v>0</v>
          </cell>
          <cell r="DL16">
            <v>0</v>
          </cell>
          <cell r="DM16">
            <v>0</v>
          </cell>
          <cell r="DN16">
            <v>7</v>
          </cell>
          <cell r="DS16">
            <v>0</v>
          </cell>
          <cell r="DT16">
            <v>0</v>
          </cell>
          <cell r="DU16">
            <v>0</v>
          </cell>
          <cell r="DV16">
            <v>7</v>
          </cell>
          <cell r="DW16">
            <v>0</v>
          </cell>
          <cell r="DX16" t="str">
            <v/>
          </cell>
          <cell r="DY16">
            <v>1</v>
          </cell>
          <cell r="DZ16" t="str">
            <v/>
          </cell>
          <cell r="EA16" t="str">
            <v/>
          </cell>
          <cell r="EB16" t="str">
            <v>1</v>
          </cell>
          <cell r="EC16">
            <v>0</v>
          </cell>
          <cell r="ED16">
            <v>0</v>
          </cell>
          <cell r="EE16">
            <v>0</v>
          </cell>
          <cell r="EF16">
            <v>0</v>
          </cell>
          <cell r="EG16">
            <v>0</v>
          </cell>
          <cell r="EH16">
            <v>0</v>
          </cell>
          <cell r="EI16">
            <v>0</v>
          </cell>
          <cell r="EJ16">
            <v>0</v>
          </cell>
          <cell r="EK16">
            <v>0</v>
          </cell>
          <cell r="EL16">
            <v>0</v>
          </cell>
          <cell r="EM16">
            <v>0</v>
          </cell>
          <cell r="EN16">
            <v>0</v>
          </cell>
          <cell r="EO16">
            <v>0</v>
          </cell>
          <cell r="EP16">
            <v>0</v>
          </cell>
          <cell r="EQ16">
            <v>0</v>
          </cell>
          <cell r="ER16">
            <v>0</v>
          </cell>
          <cell r="ES16">
            <v>0</v>
          </cell>
          <cell r="ET16">
            <v>0</v>
          </cell>
          <cell r="EU16">
            <v>0</v>
          </cell>
          <cell r="EV16">
            <v>0</v>
          </cell>
          <cell r="EW16">
            <v>0</v>
          </cell>
          <cell r="EX16">
            <v>0</v>
          </cell>
          <cell r="EY16">
            <v>0</v>
          </cell>
          <cell r="EZ16">
            <v>0</v>
          </cell>
          <cell r="FA16">
            <v>0</v>
          </cell>
          <cell r="FB16">
            <v>0</v>
          </cell>
          <cell r="FC16">
            <v>0</v>
          </cell>
          <cell r="FD16">
            <v>0</v>
          </cell>
          <cell r="FE16">
            <v>0</v>
          </cell>
          <cell r="FF16">
            <v>0</v>
          </cell>
          <cell r="FG16" t="str">
            <v/>
          </cell>
          <cell r="FH16" t="str">
            <v/>
          </cell>
          <cell r="FI16" t="str">
            <v/>
          </cell>
          <cell r="FJ16">
            <v>1</v>
          </cell>
          <cell r="FK16" t="str">
            <v>1</v>
          </cell>
          <cell r="FN16">
            <v>58.215000646666674</v>
          </cell>
          <cell r="FO16" t="str">
            <v>нд</v>
          </cell>
          <cell r="FP16" t="str">
            <v>нд</v>
          </cell>
          <cell r="FQ16" t="str">
            <v>нд</v>
          </cell>
          <cell r="FR16" t="str">
            <v>нд</v>
          </cell>
          <cell r="FS16" t="str">
            <v>нд</v>
          </cell>
          <cell r="FT16" t="str">
            <v>нд</v>
          </cell>
          <cell r="FU16" t="str">
            <v>нд</v>
          </cell>
          <cell r="FV16" t="str">
            <v>нд</v>
          </cell>
          <cell r="FW16" t="str">
            <v>нд</v>
          </cell>
          <cell r="FX16" t="str">
            <v>нд</v>
          </cell>
          <cell r="FZ16">
            <v>0</v>
          </cell>
          <cell r="GA16">
            <v>0</v>
          </cell>
          <cell r="GB16">
            <v>0</v>
          </cell>
          <cell r="GC16">
            <v>0</v>
          </cell>
          <cell r="GD16">
            <v>0</v>
          </cell>
          <cell r="GE16">
            <v>0</v>
          </cell>
          <cell r="GF16">
            <v>0</v>
          </cell>
          <cell r="GG16">
            <v>0</v>
          </cell>
          <cell r="GH16">
            <v>0</v>
          </cell>
          <cell r="GI16">
            <v>0</v>
          </cell>
          <cell r="GJ16">
            <v>0</v>
          </cell>
          <cell r="GK16">
            <v>0</v>
          </cell>
          <cell r="GL16">
            <v>0</v>
          </cell>
          <cell r="GM16">
            <v>0</v>
          </cell>
          <cell r="GN16">
            <v>0</v>
          </cell>
          <cell r="GO16">
            <v>0</v>
          </cell>
          <cell r="GP16">
            <v>0</v>
          </cell>
          <cell r="GQ16">
            <v>0</v>
          </cell>
          <cell r="GR16">
            <v>0</v>
          </cell>
          <cell r="GS16">
            <v>0</v>
          </cell>
          <cell r="GT16">
            <v>0</v>
          </cell>
          <cell r="GU16">
            <v>0</v>
          </cell>
          <cell r="GV16">
            <v>0</v>
          </cell>
          <cell r="GW16">
            <v>0</v>
          </cell>
          <cell r="GX16">
            <v>0</v>
          </cell>
          <cell r="GY16">
            <v>0</v>
          </cell>
          <cell r="GZ16">
            <v>0</v>
          </cell>
          <cell r="HA16">
            <v>0</v>
          </cell>
          <cell r="HB16">
            <v>0</v>
          </cell>
          <cell r="HC16">
            <v>0</v>
          </cell>
          <cell r="HD16">
            <v>0</v>
          </cell>
          <cell r="HE16">
            <v>0</v>
          </cell>
          <cell r="HF16">
            <v>0</v>
          </cell>
          <cell r="HG16">
            <v>0</v>
          </cell>
          <cell r="HH16">
            <v>0</v>
          </cell>
          <cell r="HI16">
            <v>0</v>
          </cell>
          <cell r="HJ16">
            <v>0</v>
          </cell>
          <cell r="HK16">
            <v>0</v>
          </cell>
          <cell r="HL16">
            <v>0</v>
          </cell>
          <cell r="HM16">
            <v>0</v>
          </cell>
          <cell r="HN16">
            <v>0</v>
          </cell>
          <cell r="HO16">
            <v>0</v>
          </cell>
          <cell r="HP16">
            <v>0</v>
          </cell>
          <cell r="HQ16">
            <v>0</v>
          </cell>
          <cell r="HR16">
            <v>0</v>
          </cell>
          <cell r="HS16">
            <v>0</v>
          </cell>
          <cell r="HT16">
            <v>0</v>
          </cell>
          <cell r="HU16">
            <v>0</v>
          </cell>
          <cell r="HV16">
            <v>0</v>
          </cell>
          <cell r="HW16">
            <v>0</v>
          </cell>
          <cell r="HX16">
            <v>0</v>
          </cell>
          <cell r="HY16">
            <v>0</v>
          </cell>
          <cell r="HZ16">
            <v>0</v>
          </cell>
          <cell r="IA16">
            <v>0</v>
          </cell>
          <cell r="IB16">
            <v>0</v>
          </cell>
          <cell r="IC16">
            <v>0</v>
          </cell>
          <cell r="ID16">
            <v>0</v>
          </cell>
          <cell r="IE16">
            <v>0</v>
          </cell>
          <cell r="IF16">
            <v>0</v>
          </cell>
          <cell r="IG16">
            <v>0</v>
          </cell>
          <cell r="IH16">
            <v>0</v>
          </cell>
          <cell r="II16">
            <v>0</v>
          </cell>
          <cell r="IJ16">
            <v>0</v>
          </cell>
          <cell r="IK16">
            <v>0</v>
          </cell>
          <cell r="IL16">
            <v>0</v>
          </cell>
          <cell r="IM16">
            <v>0</v>
          </cell>
          <cell r="IN16">
            <v>0</v>
          </cell>
          <cell r="IO16">
            <v>0</v>
          </cell>
          <cell r="IP16">
            <v>0</v>
          </cell>
          <cell r="IQ16">
            <v>0</v>
          </cell>
          <cell r="IR16">
            <v>0</v>
          </cell>
          <cell r="IS16">
            <v>0</v>
          </cell>
          <cell r="IT16">
            <v>0</v>
          </cell>
          <cell r="IU16">
            <v>0</v>
          </cell>
          <cell r="IV16">
            <v>0</v>
          </cell>
          <cell r="IW16">
            <v>0</v>
          </cell>
          <cell r="IX16">
            <v>0</v>
          </cell>
          <cell r="IY16">
            <v>0</v>
          </cell>
          <cell r="IZ16">
            <v>0</v>
          </cell>
          <cell r="JA16">
            <v>0</v>
          </cell>
          <cell r="JB16">
            <v>0</v>
          </cell>
          <cell r="JC16">
            <v>0</v>
          </cell>
          <cell r="JD16">
            <v>0</v>
          </cell>
          <cell r="JE16">
            <v>0</v>
          </cell>
          <cell r="JF16">
            <v>0</v>
          </cell>
          <cell r="JG16">
            <v>0</v>
          </cell>
          <cell r="JH16">
            <v>0</v>
          </cell>
          <cell r="JI16">
            <v>0</v>
          </cell>
          <cell r="JJ16">
            <v>0</v>
          </cell>
          <cell r="JK16">
            <v>0</v>
          </cell>
          <cell r="JL16">
            <v>0</v>
          </cell>
          <cell r="JM16">
            <v>0</v>
          </cell>
          <cell r="JN16">
            <v>0</v>
          </cell>
          <cell r="JO16">
            <v>0</v>
          </cell>
          <cell r="JP16">
            <v>0</v>
          </cell>
          <cell r="JQ16">
            <v>0</v>
          </cell>
          <cell r="JR16">
            <v>0</v>
          </cell>
          <cell r="JS16">
            <v>0</v>
          </cell>
          <cell r="JT16">
            <v>0</v>
          </cell>
          <cell r="JU16">
            <v>0</v>
          </cell>
          <cell r="JV16">
            <v>0</v>
          </cell>
          <cell r="JW16">
            <v>0</v>
          </cell>
          <cell r="JX16">
            <v>0</v>
          </cell>
          <cell r="JY16">
            <v>0</v>
          </cell>
          <cell r="JZ16">
            <v>0</v>
          </cell>
          <cell r="KA16">
            <v>0</v>
          </cell>
          <cell r="KB16">
            <v>0</v>
          </cell>
          <cell r="KC16">
            <v>0</v>
          </cell>
          <cell r="KD16">
            <v>0</v>
          </cell>
          <cell r="KE16">
            <v>0</v>
          </cell>
          <cell r="KF16">
            <v>0</v>
          </cell>
          <cell r="KG16">
            <v>0</v>
          </cell>
          <cell r="KH16">
            <v>0</v>
          </cell>
          <cell r="KI16">
            <v>0</v>
          </cell>
          <cell r="KJ16">
            <v>0</v>
          </cell>
          <cell r="KK16">
            <v>0</v>
          </cell>
          <cell r="KL16">
            <v>0</v>
          </cell>
          <cell r="KM16">
            <v>0</v>
          </cell>
          <cell r="KN16">
            <v>0</v>
          </cell>
          <cell r="KO16">
            <v>0</v>
          </cell>
          <cell r="KP16">
            <v>0</v>
          </cell>
          <cell r="KQ16">
            <v>0</v>
          </cell>
          <cell r="KR16">
            <v>0</v>
          </cell>
          <cell r="KS16">
            <v>0</v>
          </cell>
          <cell r="KT16">
            <v>0</v>
          </cell>
          <cell r="KU16">
            <v>0</v>
          </cell>
          <cell r="KV16">
            <v>0</v>
          </cell>
          <cell r="KW16">
            <v>0</v>
          </cell>
          <cell r="KX16">
            <v>0</v>
          </cell>
          <cell r="KY16">
            <v>0</v>
          </cell>
          <cell r="KZ16">
            <v>0</v>
          </cell>
          <cell r="LA16">
            <v>0</v>
          </cell>
          <cell r="LB16">
            <v>0</v>
          </cell>
          <cell r="LC16">
            <v>0</v>
          </cell>
          <cell r="LD16">
            <v>0</v>
          </cell>
          <cell r="LE16">
            <v>0</v>
          </cell>
          <cell r="LF16">
            <v>0</v>
          </cell>
          <cell r="LG16">
            <v>0</v>
          </cell>
          <cell r="LH16">
            <v>0</v>
          </cell>
          <cell r="LI16">
            <v>0</v>
          </cell>
          <cell r="LJ16">
            <v>0</v>
          </cell>
          <cell r="LK16">
            <v>0</v>
          </cell>
          <cell r="LL16">
            <v>0</v>
          </cell>
          <cell r="LQ16" t="str">
            <v>нд</v>
          </cell>
          <cell r="LR16" t="str">
            <v>нд</v>
          </cell>
          <cell r="LS16" t="str">
            <v>нд</v>
          </cell>
          <cell r="LT16" t="str">
            <v>нд</v>
          </cell>
          <cell r="LU16" t="str">
            <v>нд</v>
          </cell>
          <cell r="LX16">
            <v>0</v>
          </cell>
          <cell r="LY16">
            <v>0</v>
          </cell>
          <cell r="LZ16">
            <v>0</v>
          </cell>
          <cell r="MA16">
            <v>0</v>
          </cell>
          <cell r="MB16">
            <v>0</v>
          </cell>
          <cell r="MC16">
            <v>0</v>
          </cell>
          <cell r="MD16">
            <v>0</v>
          </cell>
          <cell r="ME16">
            <v>0</v>
          </cell>
          <cell r="MF16">
            <v>0</v>
          </cell>
          <cell r="MG16">
            <v>0</v>
          </cell>
          <cell r="MH16">
            <v>0</v>
          </cell>
          <cell r="MI16">
            <v>0</v>
          </cell>
          <cell r="MJ16">
            <v>0</v>
          </cell>
          <cell r="MK16">
            <v>0</v>
          </cell>
          <cell r="ML16">
            <v>0</v>
          </cell>
          <cell r="MM16">
            <v>0</v>
          </cell>
          <cell r="MN16">
            <v>0</v>
          </cell>
          <cell r="MO16">
            <v>0</v>
          </cell>
          <cell r="MP16">
            <v>0</v>
          </cell>
          <cell r="MQ16">
            <v>0</v>
          </cell>
          <cell r="MR16">
            <v>0</v>
          </cell>
          <cell r="MS16">
            <v>0</v>
          </cell>
          <cell r="MT16">
            <v>0</v>
          </cell>
          <cell r="MU16">
            <v>0</v>
          </cell>
          <cell r="MV16">
            <v>0</v>
          </cell>
          <cell r="MW16">
            <v>0</v>
          </cell>
          <cell r="MX16">
            <v>0</v>
          </cell>
          <cell r="MY16">
            <v>0</v>
          </cell>
          <cell r="MZ16">
            <v>0</v>
          </cell>
          <cell r="NA16">
            <v>0</v>
          </cell>
          <cell r="NB16">
            <v>0</v>
          </cell>
          <cell r="NC16">
            <v>0</v>
          </cell>
          <cell r="ND16">
            <v>0</v>
          </cell>
          <cell r="NE16">
            <v>0</v>
          </cell>
          <cell r="NF16">
            <v>0</v>
          </cell>
          <cell r="NG16">
            <v>0</v>
          </cell>
          <cell r="NH16">
            <v>0</v>
          </cell>
          <cell r="NI16">
            <v>0</v>
          </cell>
          <cell r="NJ16">
            <v>0</v>
          </cell>
          <cell r="NK16">
            <v>0</v>
          </cell>
          <cell r="NL16">
            <v>0</v>
          </cell>
          <cell r="NM16">
            <v>0</v>
          </cell>
          <cell r="NN16">
            <v>0</v>
          </cell>
          <cell r="NO16">
            <v>0</v>
          </cell>
          <cell r="NP16">
            <v>0</v>
          </cell>
          <cell r="NQ16">
            <v>0</v>
          </cell>
          <cell r="NR16">
            <v>0</v>
          </cell>
          <cell r="NS16">
            <v>0</v>
          </cell>
          <cell r="NT16">
            <v>0</v>
          </cell>
          <cell r="NU16">
            <v>0</v>
          </cell>
          <cell r="NV16">
            <v>0</v>
          </cell>
          <cell r="NW16">
            <v>0</v>
          </cell>
          <cell r="NX16">
            <v>0</v>
          </cell>
          <cell r="NY16">
            <v>0</v>
          </cell>
          <cell r="NZ16">
            <v>0</v>
          </cell>
          <cell r="OA16">
            <v>0</v>
          </cell>
          <cell r="OB16">
            <v>0</v>
          </cell>
          <cell r="OC16">
            <v>0</v>
          </cell>
          <cell r="OD16">
            <v>0</v>
          </cell>
          <cell r="OE16">
            <v>0</v>
          </cell>
          <cell r="OF16">
            <v>0</v>
          </cell>
          <cell r="OG16">
            <v>0</v>
          </cell>
          <cell r="OH16">
            <v>0</v>
          </cell>
          <cell r="OI16">
            <v>0</v>
          </cell>
          <cell r="OJ16">
            <v>0</v>
          </cell>
          <cell r="OL16" t="str">
            <v>нд</v>
          </cell>
          <cell r="OM16" t="str">
            <v>нд</v>
          </cell>
          <cell r="ON16" t="str">
            <v>нд</v>
          </cell>
          <cell r="OO16" t="str">
            <v>нд</v>
          </cell>
          <cell r="OP16" t="str">
            <v>нд</v>
          </cell>
          <cell r="OT16">
            <v>69.845188649999997</v>
          </cell>
          <cell r="OV16">
            <v>0</v>
          </cell>
          <cell r="OW16">
            <v>0</v>
          </cell>
          <cell r="OX16">
            <v>0</v>
          </cell>
          <cell r="OY16">
            <v>0</v>
          </cell>
          <cell r="OZ16">
            <v>0</v>
          </cell>
        </row>
        <row r="17">
          <cell r="A17" t="str">
            <v>Г4</v>
          </cell>
          <cell r="B17">
            <v>0</v>
          </cell>
          <cell r="C17" t="str">
            <v>ПРИУЭ АО «Чеченэнерго»(сети) до 150 кВт</v>
          </cell>
          <cell r="D17" t="str">
            <v>Г4</v>
          </cell>
          <cell r="E17">
            <v>69.096350000000001</v>
          </cell>
          <cell r="H17">
            <v>12.94426588</v>
          </cell>
          <cell r="J17">
            <v>56.160274810000004</v>
          </cell>
          <cell r="K17">
            <v>56.160274810000004</v>
          </cell>
          <cell r="L17">
            <v>0</v>
          </cell>
          <cell r="M17">
            <v>0</v>
          </cell>
          <cell r="N17">
            <v>0</v>
          </cell>
          <cell r="O17">
            <v>0</v>
          </cell>
          <cell r="P17">
            <v>0</v>
          </cell>
          <cell r="Q17">
            <v>0</v>
          </cell>
          <cell r="R17">
            <v>8.16</v>
          </cell>
          <cell r="S17">
            <v>0</v>
          </cell>
          <cell r="T17">
            <v>0</v>
          </cell>
          <cell r="U17">
            <v>6.8</v>
          </cell>
          <cell r="V17">
            <v>0</v>
          </cell>
          <cell r="W17">
            <v>1.3599999999999994</v>
          </cell>
          <cell r="X17">
            <v>0</v>
          </cell>
          <cell r="Y17">
            <v>0</v>
          </cell>
          <cell r="Z17">
            <v>0</v>
          </cell>
          <cell r="AA17">
            <v>0</v>
          </cell>
          <cell r="AB17">
            <v>0</v>
          </cell>
          <cell r="AC17">
            <v>0</v>
          </cell>
          <cell r="AD17">
            <v>1</v>
          </cell>
          <cell r="AE17">
            <v>0</v>
          </cell>
          <cell r="AF17">
            <v>0</v>
          </cell>
          <cell r="AG17">
            <v>0.83333333333333337</v>
          </cell>
          <cell r="AH17">
            <v>0</v>
          </cell>
          <cell r="AI17">
            <v>0.16666666666666663</v>
          </cell>
          <cell r="AJ17">
            <v>2.5</v>
          </cell>
          <cell r="AK17">
            <v>0</v>
          </cell>
          <cell r="AL17">
            <v>0</v>
          </cell>
          <cell r="AM17">
            <v>2.0833333333333335</v>
          </cell>
          <cell r="AN17">
            <v>0</v>
          </cell>
          <cell r="AO17">
            <v>0.41666666666666652</v>
          </cell>
          <cell r="AP17">
            <v>4.6599999999999993</v>
          </cell>
          <cell r="AQ17">
            <v>0</v>
          </cell>
          <cell r="AR17">
            <v>0</v>
          </cell>
          <cell r="AS17">
            <v>3.8833333333333329</v>
          </cell>
          <cell r="AT17">
            <v>0</v>
          </cell>
          <cell r="AU17">
            <v>0.77666666666666639</v>
          </cell>
          <cell r="AV17">
            <v>1</v>
          </cell>
          <cell r="AW17">
            <v>0</v>
          </cell>
          <cell r="AX17">
            <v>0</v>
          </cell>
          <cell r="AY17">
            <v>0.83333333333333337</v>
          </cell>
          <cell r="AZ17">
            <v>0</v>
          </cell>
          <cell r="BA17">
            <v>0.16666666666666663</v>
          </cell>
          <cell r="BB17" t="str">
            <v/>
          </cell>
          <cell r="BC17" t="str">
            <v/>
          </cell>
          <cell r="BD17">
            <v>3</v>
          </cell>
          <cell r="BE17" t="str">
            <v/>
          </cell>
          <cell r="BF17" t="str">
            <v>3</v>
          </cell>
          <cell r="BG17">
            <v>0</v>
          </cell>
          <cell r="BH17">
            <v>0</v>
          </cell>
          <cell r="BI17">
            <v>0</v>
          </cell>
          <cell r="BJ17">
            <v>0</v>
          </cell>
          <cell r="BK17">
            <v>0</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BZ17">
            <v>0</v>
          </cell>
          <cell r="CA17">
            <v>0</v>
          </cell>
          <cell r="CB17">
            <v>0</v>
          </cell>
          <cell r="CC17">
            <v>0</v>
          </cell>
          <cell r="CD17">
            <v>0</v>
          </cell>
          <cell r="CE17">
            <v>0</v>
          </cell>
          <cell r="CF17">
            <v>0</v>
          </cell>
          <cell r="CG17">
            <v>0</v>
          </cell>
          <cell r="CH17">
            <v>0</v>
          </cell>
          <cell r="CI17">
            <v>0</v>
          </cell>
          <cell r="CJ17">
            <v>0</v>
          </cell>
          <cell r="CK17">
            <v>0</v>
          </cell>
          <cell r="CL17">
            <v>0</v>
          </cell>
          <cell r="CM17">
            <v>0</v>
          </cell>
          <cell r="CN17">
            <v>0</v>
          </cell>
          <cell r="CO17">
            <v>0</v>
          </cell>
          <cell r="CP17">
            <v>0</v>
          </cell>
          <cell r="CQ17" t="str">
            <v/>
          </cell>
          <cell r="CR17" t="str">
            <v/>
          </cell>
          <cell r="CS17" t="str">
            <v/>
          </cell>
          <cell r="CT17" t="str">
            <v/>
          </cell>
          <cell r="CU17">
            <v>0</v>
          </cell>
          <cell r="CX17">
            <v>50</v>
          </cell>
          <cell r="CY17">
            <v>3.5000000000000004</v>
          </cell>
          <cell r="CZ17">
            <v>15</v>
          </cell>
          <cell r="DA17">
            <v>30</v>
          </cell>
          <cell r="DB17">
            <v>1.4999999999999996</v>
          </cell>
          <cell r="DE17">
            <v>3.0291946600000004</v>
          </cell>
          <cell r="DG17">
            <v>47.27042213</v>
          </cell>
          <cell r="DH17">
            <v>47.27042213</v>
          </cell>
          <cell r="DI17">
            <v>0</v>
          </cell>
          <cell r="DJ17">
            <v>0</v>
          </cell>
          <cell r="DK17">
            <v>0</v>
          </cell>
          <cell r="DL17">
            <v>0</v>
          </cell>
          <cell r="DM17">
            <v>0</v>
          </cell>
          <cell r="DN17">
            <v>8</v>
          </cell>
          <cell r="DS17">
            <v>0</v>
          </cell>
          <cell r="DT17">
            <v>1</v>
          </cell>
          <cell r="DU17">
            <v>2.5</v>
          </cell>
          <cell r="DV17">
            <v>4.5</v>
          </cell>
          <cell r="DW17">
            <v>1</v>
          </cell>
          <cell r="DX17" t="str">
            <v/>
          </cell>
          <cell r="DY17">
            <v>1</v>
          </cell>
          <cell r="DZ17" t="str">
            <v/>
          </cell>
          <cell r="EA17" t="str">
            <v/>
          </cell>
          <cell r="EB17" t="str">
            <v>1</v>
          </cell>
          <cell r="EC17">
            <v>0</v>
          </cell>
          <cell r="ED17">
            <v>0</v>
          </cell>
          <cell r="EE17">
            <v>0</v>
          </cell>
          <cell r="EF17">
            <v>0</v>
          </cell>
          <cell r="EG17">
            <v>0</v>
          </cell>
          <cell r="EH17">
            <v>0</v>
          </cell>
          <cell r="EI17">
            <v>0</v>
          </cell>
          <cell r="EJ17">
            <v>0</v>
          </cell>
          <cell r="EK17">
            <v>0</v>
          </cell>
          <cell r="EL17">
            <v>0</v>
          </cell>
          <cell r="EM17">
            <v>0</v>
          </cell>
          <cell r="EN17">
            <v>0</v>
          </cell>
          <cell r="EO17">
            <v>0</v>
          </cell>
          <cell r="EP17">
            <v>0</v>
          </cell>
          <cell r="EQ17">
            <v>0</v>
          </cell>
          <cell r="ER17">
            <v>0</v>
          </cell>
          <cell r="ES17">
            <v>0</v>
          </cell>
          <cell r="ET17">
            <v>0</v>
          </cell>
          <cell r="EU17">
            <v>0</v>
          </cell>
          <cell r="EV17">
            <v>0</v>
          </cell>
          <cell r="EW17">
            <v>0</v>
          </cell>
          <cell r="EX17">
            <v>0</v>
          </cell>
          <cell r="EY17">
            <v>0</v>
          </cell>
          <cell r="EZ17">
            <v>0</v>
          </cell>
          <cell r="FA17">
            <v>0</v>
          </cell>
          <cell r="FB17">
            <v>0</v>
          </cell>
          <cell r="FC17">
            <v>0</v>
          </cell>
          <cell r="FD17">
            <v>0</v>
          </cell>
          <cell r="FE17">
            <v>0</v>
          </cell>
          <cell r="FF17">
            <v>0</v>
          </cell>
          <cell r="FG17" t="str">
            <v/>
          </cell>
          <cell r="FH17">
            <v>1</v>
          </cell>
          <cell r="FI17">
            <v>1</v>
          </cell>
          <cell r="FJ17">
            <v>1</v>
          </cell>
          <cell r="FK17" t="str">
            <v>1 1 1</v>
          </cell>
          <cell r="FN17">
            <v>50</v>
          </cell>
          <cell r="FO17" t="str">
            <v>нд</v>
          </cell>
          <cell r="FP17" t="str">
            <v>нд</v>
          </cell>
          <cell r="FQ17" t="str">
            <v>нд</v>
          </cell>
          <cell r="FR17" t="str">
            <v>нд</v>
          </cell>
          <cell r="FS17" t="str">
            <v>нд</v>
          </cell>
          <cell r="FT17" t="str">
            <v>нд</v>
          </cell>
          <cell r="FU17" t="str">
            <v>нд</v>
          </cell>
          <cell r="FV17" t="str">
            <v>нд</v>
          </cell>
          <cell r="FW17" t="str">
            <v>нд</v>
          </cell>
          <cell r="FX17" t="str">
            <v>нд</v>
          </cell>
          <cell r="FZ17">
            <v>0</v>
          </cell>
          <cell r="GA17">
            <v>0</v>
          </cell>
          <cell r="GB17">
            <v>0</v>
          </cell>
          <cell r="GC17">
            <v>0</v>
          </cell>
          <cell r="GD17">
            <v>0</v>
          </cell>
          <cell r="GE17">
            <v>0</v>
          </cell>
          <cell r="GF17">
            <v>0</v>
          </cell>
          <cell r="GG17">
            <v>0</v>
          </cell>
          <cell r="GH17">
            <v>0</v>
          </cell>
          <cell r="GI17">
            <v>0</v>
          </cell>
          <cell r="GJ17">
            <v>0</v>
          </cell>
          <cell r="GK17">
            <v>0</v>
          </cell>
          <cell r="GL17">
            <v>0</v>
          </cell>
          <cell r="GM17">
            <v>0</v>
          </cell>
          <cell r="GN17">
            <v>0</v>
          </cell>
          <cell r="GO17">
            <v>0</v>
          </cell>
          <cell r="GP17">
            <v>0</v>
          </cell>
          <cell r="GQ17">
            <v>0</v>
          </cell>
          <cell r="GR17">
            <v>0</v>
          </cell>
          <cell r="GS17">
            <v>0</v>
          </cell>
          <cell r="GT17">
            <v>0</v>
          </cell>
          <cell r="GU17">
            <v>0</v>
          </cell>
          <cell r="GV17">
            <v>0</v>
          </cell>
          <cell r="GW17">
            <v>0</v>
          </cell>
          <cell r="GX17">
            <v>0</v>
          </cell>
          <cell r="GY17">
            <v>0</v>
          </cell>
          <cell r="GZ17">
            <v>0</v>
          </cell>
          <cell r="HA17">
            <v>0</v>
          </cell>
          <cell r="HB17">
            <v>0</v>
          </cell>
          <cell r="HC17">
            <v>0</v>
          </cell>
          <cell r="HD17">
            <v>0</v>
          </cell>
          <cell r="HE17">
            <v>0</v>
          </cell>
          <cell r="HF17">
            <v>0</v>
          </cell>
          <cell r="HG17">
            <v>0</v>
          </cell>
          <cell r="HH17">
            <v>0</v>
          </cell>
          <cell r="HI17">
            <v>0</v>
          </cell>
          <cell r="HJ17">
            <v>0</v>
          </cell>
          <cell r="HK17">
            <v>0</v>
          </cell>
          <cell r="HL17">
            <v>0</v>
          </cell>
          <cell r="HM17">
            <v>0</v>
          </cell>
          <cell r="HN17">
            <v>0</v>
          </cell>
          <cell r="HO17">
            <v>0</v>
          </cell>
          <cell r="HP17">
            <v>0</v>
          </cell>
          <cell r="HQ17">
            <v>0</v>
          </cell>
          <cell r="HR17">
            <v>0</v>
          </cell>
          <cell r="HS17">
            <v>0</v>
          </cell>
          <cell r="HT17">
            <v>0</v>
          </cell>
          <cell r="HU17">
            <v>0</v>
          </cell>
          <cell r="HV17">
            <v>0</v>
          </cell>
          <cell r="HW17">
            <v>0</v>
          </cell>
          <cell r="HX17">
            <v>0</v>
          </cell>
          <cell r="HY17">
            <v>0</v>
          </cell>
          <cell r="HZ17">
            <v>0</v>
          </cell>
          <cell r="IA17">
            <v>0</v>
          </cell>
          <cell r="IB17">
            <v>0</v>
          </cell>
          <cell r="IC17">
            <v>0</v>
          </cell>
          <cell r="ID17">
            <v>0</v>
          </cell>
          <cell r="IE17">
            <v>0</v>
          </cell>
          <cell r="IF17">
            <v>0</v>
          </cell>
          <cell r="IG17">
            <v>0</v>
          </cell>
          <cell r="IH17">
            <v>0</v>
          </cell>
          <cell r="II17">
            <v>0</v>
          </cell>
          <cell r="IJ17">
            <v>0</v>
          </cell>
          <cell r="IK17">
            <v>0</v>
          </cell>
          <cell r="IL17">
            <v>0</v>
          </cell>
          <cell r="IM17">
            <v>0</v>
          </cell>
          <cell r="IN17">
            <v>0</v>
          </cell>
          <cell r="IO17">
            <v>0</v>
          </cell>
          <cell r="IP17">
            <v>0</v>
          </cell>
          <cell r="IQ17">
            <v>0</v>
          </cell>
          <cell r="IR17">
            <v>0</v>
          </cell>
          <cell r="IS17">
            <v>0</v>
          </cell>
          <cell r="IT17">
            <v>0</v>
          </cell>
          <cell r="IU17">
            <v>0</v>
          </cell>
          <cell r="IV17">
            <v>0</v>
          </cell>
          <cell r="IW17">
            <v>0</v>
          </cell>
          <cell r="IX17">
            <v>0</v>
          </cell>
          <cell r="IY17">
            <v>0</v>
          </cell>
          <cell r="IZ17">
            <v>0</v>
          </cell>
          <cell r="JA17">
            <v>0</v>
          </cell>
          <cell r="JB17">
            <v>0</v>
          </cell>
          <cell r="JC17">
            <v>0</v>
          </cell>
          <cell r="JD17">
            <v>0</v>
          </cell>
          <cell r="JE17">
            <v>0</v>
          </cell>
          <cell r="JF17">
            <v>0</v>
          </cell>
          <cell r="JG17">
            <v>0</v>
          </cell>
          <cell r="JH17">
            <v>0</v>
          </cell>
          <cell r="JI17">
            <v>0</v>
          </cell>
          <cell r="JJ17">
            <v>0</v>
          </cell>
          <cell r="JK17">
            <v>0</v>
          </cell>
          <cell r="JL17">
            <v>0</v>
          </cell>
          <cell r="JM17">
            <v>0</v>
          </cell>
          <cell r="JN17">
            <v>0</v>
          </cell>
          <cell r="JO17">
            <v>0</v>
          </cell>
          <cell r="JP17">
            <v>0</v>
          </cell>
          <cell r="JQ17">
            <v>0</v>
          </cell>
          <cell r="JR17">
            <v>0</v>
          </cell>
          <cell r="JS17">
            <v>0</v>
          </cell>
          <cell r="JT17">
            <v>0</v>
          </cell>
          <cell r="JU17">
            <v>0</v>
          </cell>
          <cell r="JV17">
            <v>0</v>
          </cell>
          <cell r="JW17">
            <v>0</v>
          </cell>
          <cell r="JX17">
            <v>0</v>
          </cell>
          <cell r="JY17">
            <v>0</v>
          </cell>
          <cell r="JZ17">
            <v>0</v>
          </cell>
          <cell r="KA17">
            <v>0</v>
          </cell>
          <cell r="KB17">
            <v>0</v>
          </cell>
          <cell r="KC17">
            <v>0</v>
          </cell>
          <cell r="KD17">
            <v>0</v>
          </cell>
          <cell r="KE17">
            <v>0</v>
          </cell>
          <cell r="KF17">
            <v>0</v>
          </cell>
          <cell r="KG17">
            <v>0</v>
          </cell>
          <cell r="KH17">
            <v>0</v>
          </cell>
          <cell r="KI17">
            <v>0</v>
          </cell>
          <cell r="KJ17">
            <v>0</v>
          </cell>
          <cell r="KK17">
            <v>0</v>
          </cell>
          <cell r="KL17">
            <v>0</v>
          </cell>
          <cell r="KM17">
            <v>0</v>
          </cell>
          <cell r="KN17">
            <v>0</v>
          </cell>
          <cell r="KO17">
            <v>0</v>
          </cell>
          <cell r="KP17">
            <v>0</v>
          </cell>
          <cell r="KQ17">
            <v>0</v>
          </cell>
          <cell r="KR17">
            <v>0</v>
          </cell>
          <cell r="KS17">
            <v>0</v>
          </cell>
          <cell r="KT17">
            <v>0</v>
          </cell>
          <cell r="KU17">
            <v>0</v>
          </cell>
          <cell r="KV17">
            <v>0</v>
          </cell>
          <cell r="KW17">
            <v>0</v>
          </cell>
          <cell r="KX17">
            <v>0</v>
          </cell>
          <cell r="KY17">
            <v>0</v>
          </cell>
          <cell r="KZ17">
            <v>0</v>
          </cell>
          <cell r="LA17">
            <v>0</v>
          </cell>
          <cell r="LB17">
            <v>0</v>
          </cell>
          <cell r="LC17">
            <v>0</v>
          </cell>
          <cell r="LD17">
            <v>0</v>
          </cell>
          <cell r="LE17">
            <v>0</v>
          </cell>
          <cell r="LF17">
            <v>0</v>
          </cell>
          <cell r="LG17">
            <v>0</v>
          </cell>
          <cell r="LH17">
            <v>0</v>
          </cell>
          <cell r="LI17">
            <v>0</v>
          </cell>
          <cell r="LJ17">
            <v>0</v>
          </cell>
          <cell r="LK17">
            <v>0</v>
          </cell>
          <cell r="LL17">
            <v>0</v>
          </cell>
          <cell r="LQ17" t="str">
            <v>нд</v>
          </cell>
          <cell r="LR17" t="str">
            <v>нд</v>
          </cell>
          <cell r="LS17" t="str">
            <v>нд</v>
          </cell>
          <cell r="LT17" t="str">
            <v>нд</v>
          </cell>
          <cell r="LU17" t="str">
            <v>нд</v>
          </cell>
          <cell r="LX17">
            <v>0</v>
          </cell>
          <cell r="LY17">
            <v>0</v>
          </cell>
          <cell r="LZ17">
            <v>0</v>
          </cell>
          <cell r="MA17">
            <v>0</v>
          </cell>
          <cell r="MB17">
            <v>0</v>
          </cell>
          <cell r="MC17">
            <v>0</v>
          </cell>
          <cell r="MD17">
            <v>0</v>
          </cell>
          <cell r="ME17">
            <v>0</v>
          </cell>
          <cell r="MF17">
            <v>0</v>
          </cell>
          <cell r="MG17">
            <v>0</v>
          </cell>
          <cell r="MH17">
            <v>0</v>
          </cell>
          <cell r="MI17">
            <v>0</v>
          </cell>
          <cell r="MJ17">
            <v>0</v>
          </cell>
          <cell r="MK17">
            <v>0</v>
          </cell>
          <cell r="ML17">
            <v>0</v>
          </cell>
          <cell r="MM17">
            <v>0</v>
          </cell>
          <cell r="MN17">
            <v>0</v>
          </cell>
          <cell r="MO17">
            <v>0</v>
          </cell>
          <cell r="MP17">
            <v>0</v>
          </cell>
          <cell r="MQ17">
            <v>0</v>
          </cell>
          <cell r="MR17">
            <v>0</v>
          </cell>
          <cell r="MS17">
            <v>0</v>
          </cell>
          <cell r="MT17">
            <v>0</v>
          </cell>
          <cell r="MU17">
            <v>0</v>
          </cell>
          <cell r="MV17">
            <v>0</v>
          </cell>
          <cell r="MW17">
            <v>0</v>
          </cell>
          <cell r="MX17">
            <v>0</v>
          </cell>
          <cell r="MY17">
            <v>0</v>
          </cell>
          <cell r="MZ17">
            <v>0</v>
          </cell>
          <cell r="NA17">
            <v>0</v>
          </cell>
          <cell r="NB17">
            <v>0</v>
          </cell>
          <cell r="NC17">
            <v>0</v>
          </cell>
          <cell r="ND17">
            <v>0</v>
          </cell>
          <cell r="NE17">
            <v>0</v>
          </cell>
          <cell r="NF17">
            <v>0</v>
          </cell>
          <cell r="NG17">
            <v>0</v>
          </cell>
          <cell r="NH17">
            <v>0</v>
          </cell>
          <cell r="NI17">
            <v>0</v>
          </cell>
          <cell r="NJ17">
            <v>0</v>
          </cell>
          <cell r="NK17">
            <v>0</v>
          </cell>
          <cell r="NL17">
            <v>0</v>
          </cell>
          <cell r="NM17">
            <v>0</v>
          </cell>
          <cell r="NN17">
            <v>0</v>
          </cell>
          <cell r="NO17">
            <v>0</v>
          </cell>
          <cell r="NP17">
            <v>0</v>
          </cell>
          <cell r="NQ17">
            <v>0</v>
          </cell>
          <cell r="NR17">
            <v>0</v>
          </cell>
          <cell r="NS17">
            <v>0</v>
          </cell>
          <cell r="NT17">
            <v>0</v>
          </cell>
          <cell r="NU17">
            <v>0</v>
          </cell>
          <cell r="NV17">
            <v>0</v>
          </cell>
          <cell r="NW17">
            <v>0</v>
          </cell>
          <cell r="NX17">
            <v>0</v>
          </cell>
          <cell r="NY17">
            <v>0</v>
          </cell>
          <cell r="NZ17">
            <v>0</v>
          </cell>
          <cell r="OA17">
            <v>0</v>
          </cell>
          <cell r="OB17">
            <v>0</v>
          </cell>
          <cell r="OC17">
            <v>0</v>
          </cell>
          <cell r="OD17">
            <v>0</v>
          </cell>
          <cell r="OE17">
            <v>0</v>
          </cell>
          <cell r="OF17">
            <v>0</v>
          </cell>
          <cell r="OG17">
            <v>0</v>
          </cell>
          <cell r="OH17">
            <v>0</v>
          </cell>
          <cell r="OI17">
            <v>0</v>
          </cell>
          <cell r="OJ17">
            <v>0</v>
          </cell>
          <cell r="OL17" t="str">
            <v>нд</v>
          </cell>
          <cell r="OM17" t="str">
            <v>нд</v>
          </cell>
          <cell r="ON17" t="str">
            <v>нд</v>
          </cell>
          <cell r="OO17" t="str">
            <v>нд</v>
          </cell>
          <cell r="OP17" t="str">
            <v>нд</v>
          </cell>
          <cell r="OT17">
            <v>69.096350000000001</v>
          </cell>
          <cell r="OV17">
            <v>0</v>
          </cell>
          <cell r="OW17">
            <v>0</v>
          </cell>
          <cell r="OX17">
            <v>0</v>
          </cell>
          <cell r="OY17">
            <v>0</v>
          </cell>
          <cell r="OZ17">
            <v>0</v>
          </cell>
        </row>
        <row r="18">
          <cell r="A18" t="str">
            <v>Г</v>
          </cell>
          <cell r="B18" t="str">
            <v>1.1.1.1.3</v>
          </cell>
          <cell r="C18" t="str">
            <v>Технологическое присоединение энергопринимающих устройств потребителей свыше 150 кВт, всего, в том числе:</v>
          </cell>
          <cell r="D18" t="str">
            <v>Г</v>
          </cell>
          <cell r="E18">
            <v>1542.3873073562402</v>
          </cell>
          <cell r="H18">
            <v>1410.5100260932004</v>
          </cell>
          <cell r="J18">
            <v>4235.5530706385407</v>
          </cell>
          <cell r="K18">
            <v>302.95086785303999</v>
          </cell>
          <cell r="L18">
            <v>3932.6022027855006</v>
          </cell>
          <cell r="M18">
            <v>818.12398278000001</v>
          </cell>
          <cell r="N18">
            <v>0</v>
          </cell>
          <cell r="O18">
            <v>245.11748446749993</v>
          </cell>
          <cell r="P18">
            <v>749.55393913499995</v>
          </cell>
          <cell r="Q18">
            <v>2119.8067964030001</v>
          </cell>
          <cell r="R18">
            <v>215.02417725884004</v>
          </cell>
          <cell r="S18">
            <v>0</v>
          </cell>
          <cell r="T18">
            <v>0</v>
          </cell>
          <cell r="U18">
            <v>0</v>
          </cell>
          <cell r="V18">
            <v>2.4493024800000001</v>
          </cell>
          <cell r="W18">
            <v>212.57487477884004</v>
          </cell>
          <cell r="X18">
            <v>26</v>
          </cell>
          <cell r="Y18">
            <v>0</v>
          </cell>
          <cell r="Z18">
            <v>0</v>
          </cell>
          <cell r="AA18">
            <v>0</v>
          </cell>
          <cell r="AB18">
            <v>0</v>
          </cell>
          <cell r="AC18">
            <v>26</v>
          </cell>
          <cell r="AD18">
            <v>86</v>
          </cell>
          <cell r="AE18">
            <v>0</v>
          </cell>
          <cell r="AF18">
            <v>0</v>
          </cell>
          <cell r="AG18">
            <v>0</v>
          </cell>
          <cell r="AH18">
            <v>0</v>
          </cell>
          <cell r="AI18">
            <v>86</v>
          </cell>
          <cell r="AJ18">
            <v>103.02417725884004</v>
          </cell>
          <cell r="AK18">
            <v>0</v>
          </cell>
          <cell r="AL18">
            <v>0</v>
          </cell>
          <cell r="AM18">
            <v>0</v>
          </cell>
          <cell r="AN18">
            <v>2.4493024800000001</v>
          </cell>
          <cell r="AO18">
            <v>100.57487477884004</v>
          </cell>
          <cell r="AP18">
            <v>0</v>
          </cell>
          <cell r="AQ18">
            <v>0</v>
          </cell>
          <cell r="AR18">
            <v>0</v>
          </cell>
          <cell r="AS18">
            <v>0</v>
          </cell>
          <cell r="AT18">
            <v>0</v>
          </cell>
          <cell r="AU18">
            <v>0</v>
          </cell>
          <cell r="AV18">
            <v>86</v>
          </cell>
          <cell r="AW18">
            <v>0</v>
          </cell>
          <cell r="AX18">
            <v>0</v>
          </cell>
          <cell r="AY18">
            <v>0</v>
          </cell>
          <cell r="AZ18">
            <v>0</v>
          </cell>
          <cell r="BA18">
            <v>86</v>
          </cell>
          <cell r="BB18">
            <v>1</v>
          </cell>
          <cell r="BC18" t="str">
            <v/>
          </cell>
          <cell r="BD18">
            <v>3</v>
          </cell>
          <cell r="BE18" t="str">
            <v/>
          </cell>
          <cell r="BF18" t="str">
            <v>1 3</v>
          </cell>
          <cell r="BG18">
            <v>171.07358659000002</v>
          </cell>
          <cell r="BH18">
            <v>0</v>
          </cell>
          <cell r="BI18">
            <v>0</v>
          </cell>
          <cell r="BJ18">
            <v>0</v>
          </cell>
          <cell r="BK18">
            <v>13.28363532</v>
          </cell>
          <cell r="BL18">
            <v>157.78995127000002</v>
          </cell>
          <cell r="BM18">
            <v>123.34588032000001</v>
          </cell>
          <cell r="BN18">
            <v>0</v>
          </cell>
          <cell r="BO18">
            <v>0</v>
          </cell>
          <cell r="BP18">
            <v>0</v>
          </cell>
          <cell r="BQ18">
            <v>13.28363532</v>
          </cell>
          <cell r="BR18">
            <v>110.062245</v>
          </cell>
          <cell r="BS18">
            <v>47.727706269999999</v>
          </cell>
          <cell r="BT18">
            <v>0</v>
          </cell>
          <cell r="BU18">
            <v>0</v>
          </cell>
          <cell r="BV18">
            <v>0</v>
          </cell>
          <cell r="BW18">
            <v>0</v>
          </cell>
          <cell r="BX18">
            <v>47.727706269999999</v>
          </cell>
          <cell r="BY18">
            <v>0</v>
          </cell>
          <cell r="BZ18">
            <v>0</v>
          </cell>
          <cell r="CA18">
            <v>0</v>
          </cell>
          <cell r="CB18">
            <v>0</v>
          </cell>
          <cell r="CC18">
            <v>0</v>
          </cell>
          <cell r="CD18">
            <v>0</v>
          </cell>
          <cell r="CE18">
            <v>0</v>
          </cell>
          <cell r="CF18">
            <v>0</v>
          </cell>
          <cell r="CG18">
            <v>0</v>
          </cell>
          <cell r="CH18">
            <v>0</v>
          </cell>
          <cell r="CI18">
            <v>0</v>
          </cell>
          <cell r="CJ18">
            <v>0</v>
          </cell>
          <cell r="CK18">
            <v>47.727706269999999</v>
          </cell>
          <cell r="CL18">
            <v>0</v>
          </cell>
          <cell r="CM18">
            <v>0</v>
          </cell>
          <cell r="CN18">
            <v>0</v>
          </cell>
          <cell r="CO18">
            <v>0</v>
          </cell>
          <cell r="CP18">
            <v>47.727706269999999</v>
          </cell>
          <cell r="CQ18" t="str">
            <v/>
          </cell>
          <cell r="CR18" t="str">
            <v/>
          </cell>
          <cell r="CS18" t="str">
            <v/>
          </cell>
          <cell r="CT18" t="str">
            <v/>
          </cell>
          <cell r="CU18">
            <v>0</v>
          </cell>
          <cell r="CX18">
            <v>11773.071493446381</v>
          </cell>
          <cell r="CY18">
            <v>2007.6103241393257</v>
          </cell>
          <cell r="CZ18">
            <v>3841.5348877713004</v>
          </cell>
          <cell r="DA18">
            <v>3963.2928893735866</v>
          </cell>
          <cell r="DB18">
            <v>1960.6333921621663</v>
          </cell>
          <cell r="DE18">
            <v>1137.4779045300002</v>
          </cell>
          <cell r="DG18">
            <v>2877.679272770702</v>
          </cell>
          <cell r="DH18">
            <v>229.26916222070213</v>
          </cell>
          <cell r="DI18">
            <v>2648.4101105499999</v>
          </cell>
          <cell r="DJ18">
            <v>221.79169244000005</v>
          </cell>
          <cell r="DK18">
            <v>951.39924857999995</v>
          </cell>
          <cell r="DL18">
            <v>1337.37306115</v>
          </cell>
          <cell r="DM18">
            <v>137.84610837999995</v>
          </cell>
          <cell r="DN18">
            <v>3379.4845325921287</v>
          </cell>
          <cell r="DS18">
            <v>73</v>
          </cell>
          <cell r="DT18">
            <v>202.23975001333304</v>
          </cell>
          <cell r="DU18">
            <v>340.55043894068166</v>
          </cell>
          <cell r="DV18">
            <v>2763.6943436381139</v>
          </cell>
          <cell r="DW18">
            <v>202.23975001333304</v>
          </cell>
          <cell r="DX18">
            <v>1</v>
          </cell>
          <cell r="DY18">
            <v>1</v>
          </cell>
          <cell r="DZ18" t="str">
            <v/>
          </cell>
          <cell r="EA18" t="str">
            <v/>
          </cell>
          <cell r="EB18" t="str">
            <v>1 1</v>
          </cell>
          <cell r="EC18">
            <v>1131.7356273999999</v>
          </cell>
          <cell r="ED18">
            <v>17.569210549999998</v>
          </cell>
          <cell r="EE18">
            <v>335.6327546</v>
          </cell>
          <cell r="EF18">
            <v>669.69608814999992</v>
          </cell>
          <cell r="EG18">
            <v>108.83757410000001</v>
          </cell>
          <cell r="EH18">
            <v>210.02252780000001</v>
          </cell>
          <cell r="EI18">
            <v>3.2610385900000001</v>
          </cell>
          <cell r="EJ18">
            <v>51.45580812</v>
          </cell>
          <cell r="EK18">
            <v>131.85455195</v>
          </cell>
          <cell r="EL18">
            <v>23.451129139999999</v>
          </cell>
          <cell r="EM18">
            <v>921.71309960000008</v>
          </cell>
          <cell r="EN18">
            <v>14.308171959999999</v>
          </cell>
          <cell r="EO18">
            <v>284.17694647999997</v>
          </cell>
          <cell r="EP18">
            <v>537.84153619999995</v>
          </cell>
          <cell r="EQ18">
            <v>85.386444960000006</v>
          </cell>
          <cell r="ER18">
            <v>0</v>
          </cell>
          <cell r="ES18">
            <v>0</v>
          </cell>
          <cell r="ET18">
            <v>0</v>
          </cell>
          <cell r="EU18">
            <v>0</v>
          </cell>
          <cell r="EV18">
            <v>0</v>
          </cell>
          <cell r="EW18">
            <v>0</v>
          </cell>
          <cell r="EX18">
            <v>0</v>
          </cell>
          <cell r="EY18">
            <v>0</v>
          </cell>
          <cell r="EZ18">
            <v>0</v>
          </cell>
          <cell r="FA18">
            <v>0</v>
          </cell>
          <cell r="FB18">
            <v>921.71309960000008</v>
          </cell>
          <cell r="FC18">
            <v>14.308171959999999</v>
          </cell>
          <cell r="FD18">
            <v>284.17694647999997</v>
          </cell>
          <cell r="FE18">
            <v>537.84153619999995</v>
          </cell>
          <cell r="FF18">
            <v>85.386444960000006</v>
          </cell>
          <cell r="FG18" t="str">
            <v/>
          </cell>
          <cell r="FH18">
            <v>1</v>
          </cell>
          <cell r="FI18">
            <v>1</v>
          </cell>
          <cell r="FJ18" t="str">
            <v/>
          </cell>
          <cell r="FK18" t="str">
            <v>1 1</v>
          </cell>
          <cell r="FN18">
            <v>11773.071493446381</v>
          </cell>
          <cell r="FO18">
            <v>0</v>
          </cell>
          <cell r="FP18">
            <v>376.37899999999996</v>
          </cell>
          <cell r="FQ18">
            <v>0</v>
          </cell>
          <cell r="FR18">
            <v>2003.7250082983335</v>
          </cell>
          <cell r="FS18">
            <v>1945.1350082983336</v>
          </cell>
          <cell r="FT18">
            <v>2.74</v>
          </cell>
          <cell r="FU18">
            <v>55.85</v>
          </cell>
          <cell r="FV18">
            <v>148252</v>
          </cell>
          <cell r="FW18">
            <v>0</v>
          </cell>
          <cell r="FX18">
            <v>148252</v>
          </cell>
          <cell r="FZ18">
            <v>758.40588715000001</v>
          </cell>
          <cell r="GA18">
            <v>0</v>
          </cell>
          <cell r="GB18">
            <v>14.109</v>
          </cell>
          <cell r="GC18">
            <v>0</v>
          </cell>
          <cell r="GD18">
            <v>323.55900000000003</v>
          </cell>
          <cell r="GE18">
            <v>323.55900000000003</v>
          </cell>
          <cell r="GF18">
            <v>0</v>
          </cell>
          <cell r="GG18">
            <v>0</v>
          </cell>
          <cell r="GH18">
            <v>5039</v>
          </cell>
          <cell r="GI18">
            <v>0</v>
          </cell>
          <cell r="GJ18">
            <v>5039</v>
          </cell>
          <cell r="GK18">
            <v>6140.1608410664994</v>
          </cell>
          <cell r="GL18">
            <v>0</v>
          </cell>
          <cell r="GM18">
            <v>258.77600000000001</v>
          </cell>
          <cell r="GN18">
            <v>0</v>
          </cell>
          <cell r="GO18">
            <v>1287.7640000000001</v>
          </cell>
          <cell r="GP18">
            <v>1232.03</v>
          </cell>
          <cell r="GQ18">
            <v>0</v>
          </cell>
          <cell r="GR18">
            <v>51.734000000000002</v>
          </cell>
          <cell r="GS18">
            <v>76404</v>
          </cell>
          <cell r="GT18">
            <v>0</v>
          </cell>
          <cell r="GU18">
            <v>76404</v>
          </cell>
          <cell r="GV18">
            <v>0</v>
          </cell>
          <cell r="GW18">
            <v>0</v>
          </cell>
          <cell r="GX18">
            <v>0</v>
          </cell>
          <cell r="GY18">
            <v>0</v>
          </cell>
          <cell r="GZ18">
            <v>0</v>
          </cell>
          <cell r="HA18">
            <v>0</v>
          </cell>
          <cell r="HB18">
            <v>0</v>
          </cell>
          <cell r="HC18">
            <v>0</v>
          </cell>
          <cell r="HD18">
            <v>0</v>
          </cell>
          <cell r="HE18">
            <v>0</v>
          </cell>
          <cell r="HF18">
            <v>0</v>
          </cell>
          <cell r="HG18">
            <v>0</v>
          </cell>
          <cell r="HH18">
            <v>0</v>
          </cell>
          <cell r="HI18">
            <v>0</v>
          </cell>
          <cell r="HJ18">
            <v>0</v>
          </cell>
          <cell r="HK18">
            <v>0</v>
          </cell>
          <cell r="HL18">
            <v>0</v>
          </cell>
          <cell r="HM18">
            <v>0</v>
          </cell>
          <cell r="HN18">
            <v>0</v>
          </cell>
          <cell r="HO18">
            <v>0</v>
          </cell>
          <cell r="HP18">
            <v>0</v>
          </cell>
          <cell r="HQ18">
            <v>0</v>
          </cell>
          <cell r="HR18">
            <v>1143.433344503333</v>
          </cell>
          <cell r="HS18">
            <v>0</v>
          </cell>
          <cell r="HT18">
            <v>105</v>
          </cell>
          <cell r="HU18">
            <v>0</v>
          </cell>
          <cell r="HV18">
            <v>0</v>
          </cell>
          <cell r="HW18">
            <v>0</v>
          </cell>
          <cell r="HX18">
            <v>0</v>
          </cell>
          <cell r="HY18">
            <v>0</v>
          </cell>
          <cell r="HZ18">
            <v>1</v>
          </cell>
          <cell r="IA18">
            <v>0</v>
          </cell>
          <cell r="IB18">
            <v>1</v>
          </cell>
          <cell r="IC18">
            <v>4996.7274965631668</v>
          </cell>
          <cell r="ID18">
            <v>0</v>
          </cell>
          <cell r="IE18">
            <v>153.77599999999998</v>
          </cell>
          <cell r="IF18">
            <v>0</v>
          </cell>
          <cell r="IG18">
            <v>1287.7640000000001</v>
          </cell>
          <cell r="IH18">
            <v>1232.03</v>
          </cell>
          <cell r="II18">
            <v>0</v>
          </cell>
          <cell r="IJ18">
            <v>51.734000000000002</v>
          </cell>
          <cell r="IK18">
            <v>76403</v>
          </cell>
          <cell r="IL18">
            <v>0</v>
          </cell>
          <cell r="IM18">
            <v>76403</v>
          </cell>
          <cell r="IN18">
            <v>0</v>
          </cell>
          <cell r="IO18">
            <v>0</v>
          </cell>
          <cell r="IP18">
            <v>0</v>
          </cell>
          <cell r="IQ18">
            <v>0</v>
          </cell>
          <cell r="IR18">
            <v>0</v>
          </cell>
          <cell r="IS18">
            <v>0</v>
          </cell>
          <cell r="IT18">
            <v>0</v>
          </cell>
          <cell r="IU18">
            <v>0</v>
          </cell>
          <cell r="IV18">
            <v>0</v>
          </cell>
          <cell r="IW18">
            <v>0</v>
          </cell>
          <cell r="IX18">
            <v>0</v>
          </cell>
          <cell r="IY18">
            <v>509.59348974</v>
          </cell>
          <cell r="IZ18">
            <v>0</v>
          </cell>
          <cell r="JA18">
            <v>24.921999999999997</v>
          </cell>
          <cell r="JB18">
            <v>0</v>
          </cell>
          <cell r="JC18">
            <v>377.14400000000001</v>
          </cell>
          <cell r="JD18">
            <v>377.14400000000001</v>
          </cell>
          <cell r="JE18">
            <v>0</v>
          </cell>
          <cell r="JF18">
            <v>0</v>
          </cell>
          <cell r="JG18">
            <v>33</v>
          </cell>
          <cell r="JH18">
            <v>0</v>
          </cell>
          <cell r="JI18">
            <v>33</v>
          </cell>
          <cell r="JJ18">
            <v>166.82267041</v>
          </cell>
          <cell r="JK18">
            <v>0</v>
          </cell>
          <cell r="JL18">
            <v>7.0890000000000004</v>
          </cell>
          <cell r="JM18">
            <v>0</v>
          </cell>
          <cell r="JN18">
            <v>126.196</v>
          </cell>
          <cell r="JO18">
            <v>126.196</v>
          </cell>
          <cell r="JP18">
            <v>0</v>
          </cell>
          <cell r="JQ18">
            <v>0</v>
          </cell>
          <cell r="JR18">
            <v>1</v>
          </cell>
          <cell r="JS18">
            <v>0</v>
          </cell>
          <cell r="JT18">
            <v>1</v>
          </cell>
          <cell r="JU18">
            <v>342.77081932999999</v>
          </cell>
          <cell r="JV18">
            <v>0</v>
          </cell>
          <cell r="JW18">
            <v>17.832999999999998</v>
          </cell>
          <cell r="JX18">
            <v>0</v>
          </cell>
          <cell r="JY18">
            <v>250.94800000000001</v>
          </cell>
          <cell r="JZ18">
            <v>250.94800000000001</v>
          </cell>
          <cell r="KA18">
            <v>0</v>
          </cell>
          <cell r="KB18">
            <v>0</v>
          </cell>
          <cell r="KC18">
            <v>32</v>
          </cell>
          <cell r="KD18">
            <v>0</v>
          </cell>
          <cell r="KE18">
            <v>32</v>
          </cell>
          <cell r="KF18">
            <v>0</v>
          </cell>
          <cell r="KG18">
            <v>0</v>
          </cell>
          <cell r="KH18">
            <v>0</v>
          </cell>
          <cell r="KI18">
            <v>0</v>
          </cell>
          <cell r="KJ18">
            <v>0</v>
          </cell>
          <cell r="KK18">
            <v>0</v>
          </cell>
          <cell r="KL18">
            <v>0</v>
          </cell>
          <cell r="KM18">
            <v>0</v>
          </cell>
          <cell r="KN18">
            <v>0</v>
          </cell>
          <cell r="KO18">
            <v>0</v>
          </cell>
          <cell r="KP18">
            <v>0</v>
          </cell>
          <cell r="KQ18">
            <v>0</v>
          </cell>
          <cell r="KR18">
            <v>0</v>
          </cell>
          <cell r="KS18">
            <v>0</v>
          </cell>
          <cell r="KT18">
            <v>0</v>
          </cell>
          <cell r="KU18">
            <v>0</v>
          </cell>
          <cell r="KV18">
            <v>0</v>
          </cell>
          <cell r="KW18">
            <v>0</v>
          </cell>
          <cell r="KX18">
            <v>0</v>
          </cell>
          <cell r="KY18">
            <v>0</v>
          </cell>
          <cell r="KZ18">
            <v>0</v>
          </cell>
          <cell r="LA18">
            <v>0</v>
          </cell>
          <cell r="LB18">
            <v>342.77081932999999</v>
          </cell>
          <cell r="LC18">
            <v>0</v>
          </cell>
          <cell r="LD18">
            <v>17.832999999999998</v>
          </cell>
          <cell r="LE18">
            <v>0</v>
          </cell>
          <cell r="LF18">
            <v>250.94800000000001</v>
          </cell>
          <cell r="LG18">
            <v>250.94800000000001</v>
          </cell>
          <cell r="LH18">
            <v>0</v>
          </cell>
          <cell r="LI18">
            <v>0</v>
          </cell>
          <cell r="LJ18">
            <v>32</v>
          </cell>
          <cell r="LK18">
            <v>0</v>
          </cell>
          <cell r="LL18">
            <v>32</v>
          </cell>
          <cell r="LQ18">
            <v>0</v>
          </cell>
          <cell r="LR18">
            <v>55.8</v>
          </cell>
          <cell r="LS18">
            <v>0</v>
          </cell>
          <cell r="LT18">
            <v>0</v>
          </cell>
          <cell r="LU18">
            <v>0</v>
          </cell>
          <cell r="LX18">
            <v>0</v>
          </cell>
          <cell r="LY18">
            <v>0</v>
          </cell>
          <cell r="LZ18">
            <v>0</v>
          </cell>
          <cell r="MA18">
            <v>0</v>
          </cell>
          <cell r="MB18">
            <v>0</v>
          </cell>
          <cell r="MC18">
            <v>0</v>
          </cell>
          <cell r="MD18">
            <v>0</v>
          </cell>
          <cell r="ME18">
            <v>0</v>
          </cell>
          <cell r="MF18">
            <v>0</v>
          </cell>
          <cell r="MG18">
            <v>0</v>
          </cell>
          <cell r="MH18">
            <v>0</v>
          </cell>
          <cell r="MI18">
            <v>0</v>
          </cell>
          <cell r="MJ18">
            <v>0</v>
          </cell>
          <cell r="MK18">
            <v>0</v>
          </cell>
          <cell r="ML18">
            <v>0</v>
          </cell>
          <cell r="MM18">
            <v>0</v>
          </cell>
          <cell r="MN18">
            <v>0</v>
          </cell>
          <cell r="MO18">
            <v>0</v>
          </cell>
          <cell r="MP18">
            <v>0</v>
          </cell>
          <cell r="MQ18">
            <v>0</v>
          </cell>
          <cell r="MR18">
            <v>0</v>
          </cell>
          <cell r="MS18">
            <v>0</v>
          </cell>
          <cell r="MT18">
            <v>0</v>
          </cell>
          <cell r="MU18">
            <v>0</v>
          </cell>
          <cell r="MV18">
            <v>0</v>
          </cell>
          <cell r="MW18">
            <v>0</v>
          </cell>
          <cell r="MX18">
            <v>0</v>
          </cell>
          <cell r="MY18">
            <v>0</v>
          </cell>
          <cell r="MZ18">
            <v>0</v>
          </cell>
          <cell r="NA18">
            <v>0</v>
          </cell>
          <cell r="NB18">
            <v>0</v>
          </cell>
          <cell r="NC18">
            <v>0</v>
          </cell>
          <cell r="ND18">
            <v>0</v>
          </cell>
          <cell r="NE18">
            <v>0</v>
          </cell>
          <cell r="NF18">
            <v>0</v>
          </cell>
          <cell r="NG18">
            <v>0</v>
          </cell>
          <cell r="NH18">
            <v>0</v>
          </cell>
          <cell r="NI18">
            <v>0</v>
          </cell>
          <cell r="NJ18">
            <v>0</v>
          </cell>
          <cell r="NK18">
            <v>0</v>
          </cell>
          <cell r="NL18">
            <v>0</v>
          </cell>
          <cell r="NM18">
            <v>0</v>
          </cell>
          <cell r="NN18">
            <v>0</v>
          </cell>
          <cell r="NO18">
            <v>0</v>
          </cell>
          <cell r="NP18">
            <v>0</v>
          </cell>
          <cell r="NQ18">
            <v>0</v>
          </cell>
          <cell r="NR18">
            <v>0</v>
          </cell>
          <cell r="NS18">
            <v>0</v>
          </cell>
          <cell r="NT18">
            <v>0</v>
          </cell>
          <cell r="NU18">
            <v>0</v>
          </cell>
          <cell r="NV18">
            <v>0</v>
          </cell>
          <cell r="NW18">
            <v>0</v>
          </cell>
          <cell r="NX18">
            <v>0</v>
          </cell>
          <cell r="NY18">
            <v>0</v>
          </cell>
          <cell r="NZ18">
            <v>0</v>
          </cell>
          <cell r="OA18">
            <v>0</v>
          </cell>
          <cell r="OB18">
            <v>0</v>
          </cell>
          <cell r="OC18">
            <v>0</v>
          </cell>
          <cell r="OD18">
            <v>0</v>
          </cell>
          <cell r="OE18">
            <v>0</v>
          </cell>
          <cell r="OF18">
            <v>0</v>
          </cell>
          <cell r="OG18">
            <v>0</v>
          </cell>
          <cell r="OH18">
            <v>0</v>
          </cell>
          <cell r="OI18">
            <v>0</v>
          </cell>
          <cell r="OJ18">
            <v>0</v>
          </cell>
          <cell r="OL18" t="str">
            <v>нд</v>
          </cell>
          <cell r="OM18" t="str">
            <v>нд</v>
          </cell>
          <cell r="ON18" t="str">
            <v>нд</v>
          </cell>
          <cell r="OO18" t="str">
            <v>нд</v>
          </cell>
          <cell r="OP18" t="str">
            <v>нд</v>
          </cell>
          <cell r="OT18">
            <v>9766.9821273165726</v>
          </cell>
          <cell r="OV18">
            <v>709.20500000000004</v>
          </cell>
          <cell r="OW18">
            <v>119.191</v>
          </cell>
          <cell r="OX18">
            <v>0</v>
          </cell>
          <cell r="OY18">
            <v>10851</v>
          </cell>
          <cell r="OZ18">
            <v>2146.0064287200003</v>
          </cell>
        </row>
        <row r="19">
          <cell r="A19" t="str">
            <v>I_Che146</v>
          </cell>
          <cell r="B19" t="str">
            <v>1.1.1.1.3</v>
          </cell>
          <cell r="C19" t="str">
            <v>Строительство ПС 110/10 кВ "Город" (установка трансформаторов мощностью 2х40 МВА, строительство 2-х цепной ВЛ 110 кВ проводом АС-185 протяжённостью 2,74 км с присоединением отпайками к существующим ВЛ 110 кВ Грозный - Южная (Л-114), ВЛ 110 кВ Грозный - Южная (Л-115), строительство КЛ-10 кВ ориентировочной протяженностью 46 км) (для технологического присоединения энергопринимающих устройств Министерства здравоохранения ЧР договоры ТП от 30.11.2017 №№5085-5094; ООО "Курорты Чечни" договор от 30.11.2017 №5095; ГУП "Чечавтотранс" договоры от 14.12.2017 №5180-5184; ФГУП "ВАЙНАХАВИА" договор от 14.12.2017 №5185)</v>
          </cell>
          <cell r="D19" t="str">
            <v>I_Che146</v>
          </cell>
          <cell r="E19">
            <v>1189.10529171404</v>
          </cell>
          <cell r="H19">
            <v>1188.9756095100001</v>
          </cell>
          <cell r="J19">
            <v>316.71951571403997</v>
          </cell>
          <cell r="K19">
            <v>157.91963347403998</v>
          </cell>
          <cell r="L19">
            <v>158.79988223999999</v>
          </cell>
          <cell r="M19">
            <v>0</v>
          </cell>
          <cell r="N19">
            <v>0</v>
          </cell>
          <cell r="O19">
            <v>0</v>
          </cell>
          <cell r="P19">
            <v>0</v>
          </cell>
          <cell r="Q19">
            <v>158.79988223999999</v>
          </cell>
          <cell r="R19">
            <v>136.71951571404003</v>
          </cell>
          <cell r="S19">
            <v>0</v>
          </cell>
          <cell r="T19">
            <v>0</v>
          </cell>
          <cell r="U19">
            <v>0</v>
          </cell>
          <cell r="V19">
            <v>0</v>
          </cell>
          <cell r="W19">
            <v>136.71951571404003</v>
          </cell>
          <cell r="X19">
            <v>0</v>
          </cell>
          <cell r="Y19">
            <v>0</v>
          </cell>
          <cell r="Z19">
            <v>0</v>
          </cell>
          <cell r="AA19">
            <v>0</v>
          </cell>
          <cell r="AB19">
            <v>0</v>
          </cell>
          <cell r="AC19">
            <v>0</v>
          </cell>
          <cell r="AD19">
            <v>60</v>
          </cell>
          <cell r="AE19">
            <v>0</v>
          </cell>
          <cell r="AF19">
            <v>0</v>
          </cell>
          <cell r="AG19">
            <v>0</v>
          </cell>
          <cell r="AH19">
            <v>0</v>
          </cell>
          <cell r="AI19">
            <v>60</v>
          </cell>
          <cell r="AJ19">
            <v>76.719515714040028</v>
          </cell>
          <cell r="AK19">
            <v>0</v>
          </cell>
          <cell r="AL19">
            <v>0</v>
          </cell>
          <cell r="AM19">
            <v>0</v>
          </cell>
          <cell r="AN19">
            <v>0</v>
          </cell>
          <cell r="AO19">
            <v>76.719515714040028</v>
          </cell>
          <cell r="AP19">
            <v>0</v>
          </cell>
          <cell r="AQ19">
            <v>0</v>
          </cell>
          <cell r="AR19">
            <v>0</v>
          </cell>
          <cell r="AS19">
            <v>0</v>
          </cell>
          <cell r="AT19">
            <v>0</v>
          </cell>
          <cell r="AU19">
            <v>0</v>
          </cell>
          <cell r="AV19">
            <v>60</v>
          </cell>
          <cell r="AW19">
            <v>0</v>
          </cell>
          <cell r="AX19">
            <v>0</v>
          </cell>
          <cell r="AY19">
            <v>0</v>
          </cell>
          <cell r="AZ19">
            <v>0</v>
          </cell>
          <cell r="BA19">
            <v>60</v>
          </cell>
          <cell r="BB19" t="str">
            <v/>
          </cell>
          <cell r="BC19" t="str">
            <v/>
          </cell>
          <cell r="BD19">
            <v>3</v>
          </cell>
          <cell r="BE19" t="str">
            <v/>
          </cell>
          <cell r="BF19" t="str">
            <v>3</v>
          </cell>
          <cell r="BG19">
            <v>157.78995127000002</v>
          </cell>
          <cell r="BH19">
            <v>0</v>
          </cell>
          <cell r="BI19">
            <v>0</v>
          </cell>
          <cell r="BJ19">
            <v>0</v>
          </cell>
          <cell r="BK19">
            <v>0</v>
          </cell>
          <cell r="BL19">
            <v>157.78995127000002</v>
          </cell>
          <cell r="BM19">
            <v>110.062245</v>
          </cell>
          <cell r="BN19">
            <v>0</v>
          </cell>
          <cell r="BO19">
            <v>0</v>
          </cell>
          <cell r="BP19">
            <v>0</v>
          </cell>
          <cell r="BQ19">
            <v>0</v>
          </cell>
          <cell r="BR19">
            <v>110.062245</v>
          </cell>
          <cell r="BS19">
            <v>47.727706269999999</v>
          </cell>
          <cell r="BT19">
            <v>0</v>
          </cell>
          <cell r="BU19">
            <v>0</v>
          </cell>
          <cell r="BV19">
            <v>0</v>
          </cell>
          <cell r="BW19">
            <v>0</v>
          </cell>
          <cell r="BX19">
            <v>47.727706269999999</v>
          </cell>
          <cell r="BY19">
            <v>0</v>
          </cell>
          <cell r="BZ19">
            <v>0</v>
          </cell>
          <cell r="CA19">
            <v>0</v>
          </cell>
          <cell r="CB19">
            <v>0</v>
          </cell>
          <cell r="CC19">
            <v>0</v>
          </cell>
          <cell r="CD19">
            <v>0</v>
          </cell>
          <cell r="CE19">
            <v>0</v>
          </cell>
          <cell r="CF19">
            <v>0</v>
          </cell>
          <cell r="CG19">
            <v>0</v>
          </cell>
          <cell r="CH19">
            <v>0</v>
          </cell>
          <cell r="CI19">
            <v>0</v>
          </cell>
          <cell r="CJ19">
            <v>0</v>
          </cell>
          <cell r="CK19">
            <v>47.727706269999999</v>
          </cell>
          <cell r="CL19">
            <v>0</v>
          </cell>
          <cell r="CM19">
            <v>0</v>
          </cell>
          <cell r="CN19">
            <v>0</v>
          </cell>
          <cell r="CO19">
            <v>0</v>
          </cell>
          <cell r="CP19">
            <v>47.727706269999999</v>
          </cell>
          <cell r="CQ19" t="str">
            <v/>
          </cell>
          <cell r="CR19" t="str">
            <v/>
          </cell>
          <cell r="CS19" t="str">
            <v/>
          </cell>
          <cell r="CT19" t="str">
            <v/>
          </cell>
          <cell r="CU19">
            <v>0</v>
          </cell>
          <cell r="CX19">
            <v>995.03847684070206</v>
          </cell>
          <cell r="CY19">
            <v>31.267579170000001</v>
          </cell>
          <cell r="CZ19">
            <v>342.02094083333338</v>
          </cell>
          <cell r="DA19">
            <v>569.22277416666668</v>
          </cell>
          <cell r="DB19">
            <v>52.52718267070199</v>
          </cell>
          <cell r="DE19">
            <v>937.19688834999999</v>
          </cell>
          <cell r="DG19">
            <v>265.31562570070207</v>
          </cell>
          <cell r="DH19">
            <v>123.49618700070209</v>
          </cell>
          <cell r="DI19">
            <v>141.81943869999998</v>
          </cell>
          <cell r="DJ19">
            <v>0</v>
          </cell>
          <cell r="DK19">
            <v>10.03741595</v>
          </cell>
          <cell r="DL19">
            <v>123.22278823000001</v>
          </cell>
          <cell r="DM19">
            <v>8.559234520000004</v>
          </cell>
          <cell r="DN19">
            <v>115.31562570070201</v>
          </cell>
          <cell r="DS19">
            <v>0</v>
          </cell>
          <cell r="DT19">
            <v>50</v>
          </cell>
          <cell r="DU19">
            <v>65.315625700702014</v>
          </cell>
          <cell r="DV19">
            <v>0</v>
          </cell>
          <cell r="DW19">
            <v>50</v>
          </cell>
          <cell r="DX19" t="str">
            <v/>
          </cell>
          <cell r="DY19">
            <v>1</v>
          </cell>
          <cell r="DZ19" t="str">
            <v/>
          </cell>
          <cell r="EA19" t="str">
            <v/>
          </cell>
          <cell r="EB19" t="str">
            <v>1</v>
          </cell>
          <cell r="EC19">
            <v>65.65459851</v>
          </cell>
          <cell r="ED19">
            <v>0.70974466999999997</v>
          </cell>
          <cell r="EE19">
            <v>64.944853839999993</v>
          </cell>
          <cell r="EF19">
            <v>0</v>
          </cell>
          <cell r="EG19">
            <v>0</v>
          </cell>
          <cell r="EH19">
            <v>0</v>
          </cell>
          <cell r="EI19">
            <v>0</v>
          </cell>
          <cell r="EJ19">
            <v>0</v>
          </cell>
          <cell r="EK19">
            <v>0</v>
          </cell>
          <cell r="EL19">
            <v>0</v>
          </cell>
          <cell r="EM19">
            <v>65.65459851</v>
          </cell>
          <cell r="EN19">
            <v>0.70974466999999997</v>
          </cell>
          <cell r="EO19">
            <v>64.944853839999993</v>
          </cell>
          <cell r="EP19">
            <v>0</v>
          </cell>
          <cell r="EQ19">
            <v>0</v>
          </cell>
          <cell r="ER19">
            <v>0</v>
          </cell>
          <cell r="ES19">
            <v>0</v>
          </cell>
          <cell r="ET19">
            <v>0</v>
          </cell>
          <cell r="EU19">
            <v>0</v>
          </cell>
          <cell r="EV19">
            <v>0</v>
          </cell>
          <cell r="EW19">
            <v>0</v>
          </cell>
          <cell r="EX19">
            <v>0</v>
          </cell>
          <cell r="EY19">
            <v>0</v>
          </cell>
          <cell r="EZ19">
            <v>0</v>
          </cell>
          <cell r="FA19">
            <v>0</v>
          </cell>
          <cell r="FB19">
            <v>65.65459851</v>
          </cell>
          <cell r="FC19">
            <v>0.70974466999999997</v>
          </cell>
          <cell r="FD19">
            <v>64.944853839999993</v>
          </cell>
          <cell r="FE19">
            <v>0</v>
          </cell>
          <cell r="FF19">
            <v>0</v>
          </cell>
          <cell r="FG19" t="str">
            <v/>
          </cell>
          <cell r="FH19">
            <v>1</v>
          </cell>
          <cell r="FI19">
            <v>1</v>
          </cell>
          <cell r="FJ19" t="str">
            <v/>
          </cell>
          <cell r="FK19" t="str">
            <v>1 1</v>
          </cell>
          <cell r="FN19">
            <v>995.03847684070206</v>
          </cell>
          <cell r="FO19">
            <v>0</v>
          </cell>
          <cell r="FP19">
            <v>80</v>
          </cell>
          <cell r="FQ19">
            <v>0</v>
          </cell>
          <cell r="FR19">
            <v>48.74</v>
          </cell>
          <cell r="FS19">
            <v>0</v>
          </cell>
          <cell r="FT19">
            <v>2.74</v>
          </cell>
          <cell r="FU19">
            <v>46</v>
          </cell>
          <cell r="FV19">
            <v>0</v>
          </cell>
          <cell r="FW19">
            <v>0</v>
          </cell>
          <cell r="FX19">
            <v>0</v>
          </cell>
          <cell r="FZ19">
            <v>0</v>
          </cell>
          <cell r="GA19">
            <v>0</v>
          </cell>
          <cell r="GB19">
            <v>0</v>
          </cell>
          <cell r="GC19">
            <v>0</v>
          </cell>
          <cell r="GD19">
            <v>0</v>
          </cell>
          <cell r="GE19">
            <v>0</v>
          </cell>
          <cell r="GF19">
            <v>0</v>
          </cell>
          <cell r="GG19">
            <v>0</v>
          </cell>
          <cell r="GH19">
            <v>0</v>
          </cell>
          <cell r="GI19">
            <v>0</v>
          </cell>
          <cell r="GJ19">
            <v>0</v>
          </cell>
          <cell r="GK19">
            <v>306.14063242070199</v>
          </cell>
          <cell r="GL19">
            <v>0</v>
          </cell>
          <cell r="GM19">
            <v>0</v>
          </cell>
          <cell r="GN19">
            <v>0</v>
          </cell>
          <cell r="GO19">
            <v>42.414000000000001</v>
          </cell>
          <cell r="GP19">
            <v>0</v>
          </cell>
          <cell r="GQ19">
            <v>0</v>
          </cell>
          <cell r="GR19">
            <v>42.414000000000001</v>
          </cell>
          <cell r="GS19">
            <v>0</v>
          </cell>
          <cell r="GT19">
            <v>0</v>
          </cell>
          <cell r="GU19">
            <v>0</v>
          </cell>
          <cell r="GV19">
            <v>0</v>
          </cell>
          <cell r="GW19">
            <v>0</v>
          </cell>
          <cell r="GX19">
            <v>0</v>
          </cell>
          <cell r="GY19">
            <v>0</v>
          </cell>
          <cell r="GZ19">
            <v>0</v>
          </cell>
          <cell r="HA19">
            <v>0</v>
          </cell>
          <cell r="HB19">
            <v>0</v>
          </cell>
          <cell r="HC19">
            <v>0</v>
          </cell>
          <cell r="HD19">
            <v>0</v>
          </cell>
          <cell r="HE19">
            <v>0</v>
          </cell>
          <cell r="HF19">
            <v>0</v>
          </cell>
          <cell r="HG19">
            <v>0</v>
          </cell>
          <cell r="HH19">
            <v>0</v>
          </cell>
          <cell r="HI19">
            <v>0</v>
          </cell>
          <cell r="HJ19">
            <v>0</v>
          </cell>
          <cell r="HK19">
            <v>0</v>
          </cell>
          <cell r="HL19">
            <v>0</v>
          </cell>
          <cell r="HM19">
            <v>0</v>
          </cell>
          <cell r="HN19">
            <v>0</v>
          </cell>
          <cell r="HO19">
            <v>0</v>
          </cell>
          <cell r="HP19">
            <v>0</v>
          </cell>
          <cell r="HQ19">
            <v>0</v>
          </cell>
          <cell r="HR19">
            <v>0</v>
          </cell>
          <cell r="HS19">
            <v>0</v>
          </cell>
          <cell r="HT19">
            <v>0</v>
          </cell>
          <cell r="HU19">
            <v>0</v>
          </cell>
          <cell r="HV19">
            <v>0</v>
          </cell>
          <cell r="HW19">
            <v>0</v>
          </cell>
          <cell r="HX19">
            <v>0</v>
          </cell>
          <cell r="HY19">
            <v>0</v>
          </cell>
          <cell r="HZ19">
            <v>0</v>
          </cell>
          <cell r="IA19">
            <v>0</v>
          </cell>
          <cell r="IB19">
            <v>0</v>
          </cell>
          <cell r="IC19">
            <v>306.14063242070199</v>
          </cell>
          <cell r="ID19">
            <v>0</v>
          </cell>
          <cell r="IE19">
            <v>0</v>
          </cell>
          <cell r="IF19">
            <v>0</v>
          </cell>
          <cell r="IG19">
            <v>42.414000000000001</v>
          </cell>
          <cell r="IH19">
            <v>0</v>
          </cell>
          <cell r="II19">
            <v>0</v>
          </cell>
          <cell r="IJ19">
            <v>42.414000000000001</v>
          </cell>
          <cell r="IK19">
            <v>0</v>
          </cell>
          <cell r="IL19">
            <v>0</v>
          </cell>
          <cell r="IM19">
            <v>0</v>
          </cell>
          <cell r="IN19">
            <v>0</v>
          </cell>
          <cell r="IO19">
            <v>0</v>
          </cell>
          <cell r="IP19">
            <v>0</v>
          </cell>
          <cell r="IQ19">
            <v>0</v>
          </cell>
          <cell r="IR19">
            <v>0</v>
          </cell>
          <cell r="IS19">
            <v>0</v>
          </cell>
          <cell r="IT19">
            <v>0</v>
          </cell>
          <cell r="IU19">
            <v>0</v>
          </cell>
          <cell r="IV19">
            <v>0</v>
          </cell>
          <cell r="IW19">
            <v>0</v>
          </cell>
          <cell r="IX19">
            <v>0</v>
          </cell>
          <cell r="IY19">
            <v>0</v>
          </cell>
          <cell r="IZ19">
            <v>0</v>
          </cell>
          <cell r="JA19">
            <v>0</v>
          </cell>
          <cell r="JB19">
            <v>0</v>
          </cell>
          <cell r="JC19">
            <v>0</v>
          </cell>
          <cell r="JD19">
            <v>0</v>
          </cell>
          <cell r="JE19">
            <v>0</v>
          </cell>
          <cell r="JF19">
            <v>0</v>
          </cell>
          <cell r="JG19">
            <v>0</v>
          </cell>
          <cell r="JH19">
            <v>0</v>
          </cell>
          <cell r="JI19">
            <v>0</v>
          </cell>
          <cell r="JJ19">
            <v>0</v>
          </cell>
          <cell r="JK19">
            <v>0</v>
          </cell>
          <cell r="JL19">
            <v>0</v>
          </cell>
          <cell r="JM19">
            <v>0</v>
          </cell>
          <cell r="JN19">
            <v>0</v>
          </cell>
          <cell r="JO19">
            <v>0</v>
          </cell>
          <cell r="JP19">
            <v>0</v>
          </cell>
          <cell r="JQ19">
            <v>0</v>
          </cell>
          <cell r="JR19">
            <v>0</v>
          </cell>
          <cell r="JS19">
            <v>0</v>
          </cell>
          <cell r="JT19">
            <v>0</v>
          </cell>
          <cell r="JU19">
            <v>0</v>
          </cell>
          <cell r="JV19">
            <v>0</v>
          </cell>
          <cell r="JW19">
            <v>0</v>
          </cell>
          <cell r="JX19">
            <v>0</v>
          </cell>
          <cell r="JY19">
            <v>0</v>
          </cell>
          <cell r="JZ19">
            <v>0</v>
          </cell>
          <cell r="KA19">
            <v>0</v>
          </cell>
          <cell r="KB19">
            <v>0</v>
          </cell>
          <cell r="KC19">
            <v>0</v>
          </cell>
          <cell r="KD19">
            <v>0</v>
          </cell>
          <cell r="KE19">
            <v>0</v>
          </cell>
          <cell r="KF19">
            <v>0</v>
          </cell>
          <cell r="KG19">
            <v>0</v>
          </cell>
          <cell r="KH19">
            <v>0</v>
          </cell>
          <cell r="KI19">
            <v>0</v>
          </cell>
          <cell r="KJ19">
            <v>0</v>
          </cell>
          <cell r="KK19">
            <v>0</v>
          </cell>
          <cell r="KL19">
            <v>0</v>
          </cell>
          <cell r="KM19">
            <v>0</v>
          </cell>
          <cell r="KN19">
            <v>0</v>
          </cell>
          <cell r="KO19">
            <v>0</v>
          </cell>
          <cell r="KP19">
            <v>0</v>
          </cell>
          <cell r="KQ19">
            <v>0</v>
          </cell>
          <cell r="KR19">
            <v>0</v>
          </cell>
          <cell r="KS19">
            <v>0</v>
          </cell>
          <cell r="KT19">
            <v>0</v>
          </cell>
          <cell r="KU19">
            <v>0</v>
          </cell>
          <cell r="KV19">
            <v>0</v>
          </cell>
          <cell r="KW19">
            <v>0</v>
          </cell>
          <cell r="KX19">
            <v>0</v>
          </cell>
          <cell r="KY19">
            <v>0</v>
          </cell>
          <cell r="KZ19">
            <v>0</v>
          </cell>
          <cell r="LA19">
            <v>0</v>
          </cell>
          <cell r="LB19">
            <v>0</v>
          </cell>
          <cell r="LC19">
            <v>0</v>
          </cell>
          <cell r="LD19">
            <v>0</v>
          </cell>
          <cell r="LE19">
            <v>0</v>
          </cell>
          <cell r="LF19">
            <v>0</v>
          </cell>
          <cell r="LG19">
            <v>0</v>
          </cell>
          <cell r="LH19">
            <v>0</v>
          </cell>
          <cell r="LI19">
            <v>0</v>
          </cell>
          <cell r="LJ19">
            <v>0</v>
          </cell>
          <cell r="LK19">
            <v>0</v>
          </cell>
          <cell r="LL19">
            <v>0</v>
          </cell>
          <cell r="LQ19">
            <v>0</v>
          </cell>
          <cell r="LR19">
            <v>0</v>
          </cell>
          <cell r="LS19">
            <v>0</v>
          </cell>
          <cell r="LT19">
            <v>0</v>
          </cell>
          <cell r="LU19">
            <v>0</v>
          </cell>
          <cell r="LX19">
            <v>0</v>
          </cell>
          <cell r="LY19">
            <v>0</v>
          </cell>
          <cell r="LZ19">
            <v>0</v>
          </cell>
          <cell r="MA19">
            <v>0</v>
          </cell>
          <cell r="MB19">
            <v>0</v>
          </cell>
          <cell r="MC19">
            <v>0</v>
          </cell>
          <cell r="MD19">
            <v>0</v>
          </cell>
          <cell r="ME19">
            <v>0</v>
          </cell>
          <cell r="MF19">
            <v>0</v>
          </cell>
          <cell r="MG19">
            <v>0</v>
          </cell>
          <cell r="MH19">
            <v>0</v>
          </cell>
          <cell r="MI19">
            <v>0</v>
          </cell>
          <cell r="MJ19">
            <v>0</v>
          </cell>
          <cell r="MK19">
            <v>0</v>
          </cell>
          <cell r="ML19">
            <v>0</v>
          </cell>
          <cell r="MM19">
            <v>0</v>
          </cell>
          <cell r="MN19">
            <v>0</v>
          </cell>
          <cell r="MO19">
            <v>0</v>
          </cell>
          <cell r="MP19">
            <v>0</v>
          </cell>
          <cell r="MQ19">
            <v>0</v>
          </cell>
          <cell r="MR19">
            <v>0</v>
          </cell>
          <cell r="MS19">
            <v>0</v>
          </cell>
          <cell r="MT19">
            <v>0</v>
          </cell>
          <cell r="MU19">
            <v>0</v>
          </cell>
          <cell r="MV19">
            <v>0</v>
          </cell>
          <cell r="MW19">
            <v>0</v>
          </cell>
          <cell r="MX19">
            <v>0</v>
          </cell>
          <cell r="MY19">
            <v>0</v>
          </cell>
          <cell r="MZ19">
            <v>0</v>
          </cell>
          <cell r="NA19">
            <v>0</v>
          </cell>
          <cell r="NB19">
            <v>0</v>
          </cell>
          <cell r="NC19">
            <v>0</v>
          </cell>
          <cell r="ND19">
            <v>0</v>
          </cell>
          <cell r="NE19">
            <v>0</v>
          </cell>
          <cell r="NF19">
            <v>0</v>
          </cell>
          <cell r="NG19">
            <v>0</v>
          </cell>
          <cell r="NH19">
            <v>0</v>
          </cell>
          <cell r="NI19">
            <v>0</v>
          </cell>
          <cell r="NJ19">
            <v>0</v>
          </cell>
          <cell r="NK19">
            <v>0</v>
          </cell>
          <cell r="NL19">
            <v>0</v>
          </cell>
          <cell r="NM19">
            <v>0</v>
          </cell>
          <cell r="NN19">
            <v>0</v>
          </cell>
          <cell r="NO19">
            <v>0</v>
          </cell>
          <cell r="NP19">
            <v>0</v>
          </cell>
          <cell r="NQ19">
            <v>0</v>
          </cell>
          <cell r="NR19">
            <v>0</v>
          </cell>
          <cell r="NS19">
            <v>0</v>
          </cell>
          <cell r="NT19">
            <v>0</v>
          </cell>
          <cell r="NU19">
            <v>0</v>
          </cell>
          <cell r="NV19">
            <v>0</v>
          </cell>
          <cell r="NW19">
            <v>0</v>
          </cell>
          <cell r="NX19">
            <v>0</v>
          </cell>
          <cell r="NY19">
            <v>0</v>
          </cell>
          <cell r="NZ19">
            <v>0</v>
          </cell>
          <cell r="OA19">
            <v>0</v>
          </cell>
          <cell r="OB19">
            <v>0</v>
          </cell>
          <cell r="OC19">
            <v>0</v>
          </cell>
          <cell r="OD19">
            <v>0</v>
          </cell>
          <cell r="OE19">
            <v>0</v>
          </cell>
          <cell r="OF19">
            <v>0</v>
          </cell>
          <cell r="OG19">
            <v>0</v>
          </cell>
          <cell r="OH19">
            <v>0</v>
          </cell>
          <cell r="OI19">
            <v>0</v>
          </cell>
          <cell r="OJ19">
            <v>0</v>
          </cell>
          <cell r="OL19">
            <v>2019</v>
          </cell>
          <cell r="OM19">
            <v>2024</v>
          </cell>
          <cell r="ON19">
            <v>2024</v>
          </cell>
          <cell r="OO19">
            <v>2024</v>
          </cell>
          <cell r="OP19" t="str">
            <v>с</v>
          </cell>
          <cell r="OT19">
            <v>1189.10529171404</v>
          </cell>
          <cell r="OV19">
            <v>6.3260000000000005</v>
          </cell>
          <cell r="OW19">
            <v>80</v>
          </cell>
          <cell r="OX19">
            <v>0</v>
          </cell>
          <cell r="OY19">
            <v>0</v>
          </cell>
          <cell r="OZ19">
            <v>688.89784441999996</v>
          </cell>
        </row>
        <row r="20">
          <cell r="A20" t="str">
            <v>N_Che460</v>
          </cell>
          <cell r="B20" t="str">
            <v>1.1.1.1.3</v>
          </cell>
          <cell r="C20" t="str">
            <v>Строительство ВЛ 10 кВ присоединяемой отпайки от опоры №101 ВЛ Ф-2 ПС 35 кВ Итум-Кали до границы земельного участка Заявителя, ориентировочной протяженностью 3 км, АС-50, с присоединением с помощью реклоузера. Строительство ВЛ 10 кВ присоединяемой отпайки от опоры №130 ВЛ Ф-1 ПС 35 кВ Шатой до границы земельного участка Заявителя, ориентировочной протяженностью 0,6 км, АС-50, с присоединением с помощью реклоузера  в рамках технологического присоединения энергопринимающих устройств Башенной МГЭС (для собственных нужд) к электрическим сетям АО «Чеченэнерго» (договор ООО "Малые ГЭС Ставрополья и Карачаево-Черкессии" от 27.04.2023 № 21001/2022/ЧЭ/ИКРЭС)</v>
          </cell>
          <cell r="D20" t="str">
            <v>N_Che460</v>
          </cell>
          <cell r="E20">
            <v>13.99364664</v>
          </cell>
          <cell r="H20">
            <v>13.28363532</v>
          </cell>
          <cell r="J20">
            <v>13.99364664</v>
          </cell>
          <cell r="K20">
            <v>13.99364664</v>
          </cell>
          <cell r="L20">
            <v>0</v>
          </cell>
          <cell r="M20">
            <v>0</v>
          </cell>
          <cell r="N20">
            <v>0</v>
          </cell>
          <cell r="O20">
            <v>0</v>
          </cell>
          <cell r="P20">
            <v>0</v>
          </cell>
          <cell r="Q20">
            <v>0</v>
          </cell>
          <cell r="R20">
            <v>0</v>
          </cell>
          <cell r="S20">
            <v>0</v>
          </cell>
          <cell r="T20">
            <v>0</v>
          </cell>
          <cell r="U20">
            <v>0</v>
          </cell>
          <cell r="V20">
            <v>0</v>
          </cell>
          <cell r="W20">
            <v>0</v>
          </cell>
          <cell r="X20">
            <v>0</v>
          </cell>
          <cell r="Y20">
            <v>0</v>
          </cell>
          <cell r="Z20">
            <v>0</v>
          </cell>
          <cell r="AA20">
            <v>0</v>
          </cell>
          <cell r="AB20">
            <v>0</v>
          </cell>
          <cell r="AC20">
            <v>0</v>
          </cell>
          <cell r="AD20">
            <v>0</v>
          </cell>
          <cell r="AE20">
            <v>0</v>
          </cell>
          <cell r="AF20">
            <v>0</v>
          </cell>
          <cell r="AG20">
            <v>0</v>
          </cell>
          <cell r="AH20">
            <v>0</v>
          </cell>
          <cell r="AI20">
            <v>0</v>
          </cell>
          <cell r="AJ20">
            <v>0</v>
          </cell>
          <cell r="AK20">
            <v>0</v>
          </cell>
          <cell r="AL20">
            <v>0</v>
          </cell>
          <cell r="AM20">
            <v>0</v>
          </cell>
          <cell r="AN20">
            <v>0</v>
          </cell>
          <cell r="AO20">
            <v>0</v>
          </cell>
          <cell r="AP20">
            <v>0</v>
          </cell>
          <cell r="AQ20">
            <v>0</v>
          </cell>
          <cell r="AR20">
            <v>0</v>
          </cell>
          <cell r="AS20">
            <v>0</v>
          </cell>
          <cell r="AT20">
            <v>0</v>
          </cell>
          <cell r="AU20">
            <v>0</v>
          </cell>
          <cell r="AV20">
            <v>0</v>
          </cell>
          <cell r="AW20">
            <v>0</v>
          </cell>
          <cell r="AX20">
            <v>0</v>
          </cell>
          <cell r="AY20">
            <v>0</v>
          </cell>
          <cell r="AZ20">
            <v>0</v>
          </cell>
          <cell r="BA20">
            <v>0</v>
          </cell>
          <cell r="BB20" t="str">
            <v/>
          </cell>
          <cell r="BC20" t="str">
            <v/>
          </cell>
          <cell r="BD20" t="str">
            <v/>
          </cell>
          <cell r="BE20" t="str">
            <v/>
          </cell>
          <cell r="BF20">
            <v>0</v>
          </cell>
          <cell r="BG20">
            <v>13.28363532</v>
          </cell>
          <cell r="BH20">
            <v>0</v>
          </cell>
          <cell r="BI20">
            <v>0</v>
          </cell>
          <cell r="BJ20">
            <v>0</v>
          </cell>
          <cell r="BK20">
            <v>13.28363532</v>
          </cell>
          <cell r="BL20">
            <v>0</v>
          </cell>
          <cell r="BM20">
            <v>13.28363532</v>
          </cell>
          <cell r="BN20">
            <v>0</v>
          </cell>
          <cell r="BO20">
            <v>0</v>
          </cell>
          <cell r="BP20">
            <v>0</v>
          </cell>
          <cell r="BQ20">
            <v>13.28363532</v>
          </cell>
          <cell r="BR20">
            <v>0</v>
          </cell>
          <cell r="BS20">
            <v>0</v>
          </cell>
          <cell r="BT20">
            <v>0</v>
          </cell>
          <cell r="BU20">
            <v>0</v>
          </cell>
          <cell r="BV20">
            <v>0</v>
          </cell>
          <cell r="BW20">
            <v>0</v>
          </cell>
          <cell r="BX20">
            <v>0</v>
          </cell>
          <cell r="BY20">
            <v>0</v>
          </cell>
          <cell r="BZ20">
            <v>0</v>
          </cell>
          <cell r="CA20">
            <v>0</v>
          </cell>
          <cell r="CB20">
            <v>0</v>
          </cell>
          <cell r="CC20">
            <v>0</v>
          </cell>
          <cell r="CD20">
            <v>0</v>
          </cell>
          <cell r="CE20">
            <v>0</v>
          </cell>
          <cell r="CF20">
            <v>0</v>
          </cell>
          <cell r="CG20">
            <v>0</v>
          </cell>
          <cell r="CH20">
            <v>0</v>
          </cell>
          <cell r="CI20">
            <v>0</v>
          </cell>
          <cell r="CJ20">
            <v>0</v>
          </cell>
          <cell r="CK20">
            <v>0</v>
          </cell>
          <cell r="CL20">
            <v>0</v>
          </cell>
          <cell r="CM20">
            <v>0</v>
          </cell>
          <cell r="CN20">
            <v>0</v>
          </cell>
          <cell r="CO20">
            <v>0</v>
          </cell>
          <cell r="CP20">
            <v>0</v>
          </cell>
          <cell r="CQ20" t="str">
            <v/>
          </cell>
          <cell r="CR20" t="str">
            <v/>
          </cell>
          <cell r="CS20" t="str">
            <v/>
          </cell>
          <cell r="CT20" t="str">
            <v/>
          </cell>
          <cell r="CU20">
            <v>0</v>
          </cell>
          <cell r="CX20">
            <v>11.661372200000001</v>
          </cell>
          <cell r="CY20">
            <v>1.01171722</v>
          </cell>
          <cell r="CZ20">
            <v>5.2333139800000001</v>
          </cell>
          <cell r="DA20">
            <v>5.4163410000000001</v>
          </cell>
          <cell r="DB20">
            <v>0</v>
          </cell>
          <cell r="DE20">
            <v>11.652311699999998</v>
          </cell>
          <cell r="DG20">
            <v>11.661372200000001</v>
          </cell>
          <cell r="DH20">
            <v>11.661372200000001</v>
          </cell>
          <cell r="DI20">
            <v>0</v>
          </cell>
          <cell r="DJ20">
            <v>0</v>
          </cell>
          <cell r="DK20">
            <v>0</v>
          </cell>
          <cell r="DL20">
            <v>0</v>
          </cell>
          <cell r="DM20">
            <v>0</v>
          </cell>
          <cell r="DN20">
            <v>0</v>
          </cell>
          <cell r="DS20">
            <v>0</v>
          </cell>
          <cell r="DT20">
            <v>0</v>
          </cell>
          <cell r="DU20">
            <v>0</v>
          </cell>
          <cell r="DV20">
            <v>0</v>
          </cell>
          <cell r="DW20">
            <v>0</v>
          </cell>
          <cell r="DX20">
            <v>1</v>
          </cell>
          <cell r="DY20" t="str">
            <v/>
          </cell>
          <cell r="DZ20" t="str">
            <v/>
          </cell>
          <cell r="EA20" t="str">
            <v/>
          </cell>
          <cell r="EB20" t="str">
            <v>1</v>
          </cell>
          <cell r="EC20">
            <v>11.652311699999998</v>
          </cell>
          <cell r="ED20">
            <v>1.01171722</v>
          </cell>
          <cell r="EE20">
            <v>7.0149985199999998</v>
          </cell>
          <cell r="EF20">
            <v>3.4198889600000002</v>
          </cell>
          <cell r="EG20">
            <v>0.205707</v>
          </cell>
          <cell r="EH20">
            <v>11.652311699999998</v>
          </cell>
          <cell r="EI20">
            <v>1.01171722</v>
          </cell>
          <cell r="EJ20">
            <v>7.0149985199999998</v>
          </cell>
          <cell r="EK20">
            <v>3.4198889600000002</v>
          </cell>
          <cell r="EL20">
            <v>0.205707</v>
          </cell>
          <cell r="EM20">
            <v>0</v>
          </cell>
          <cell r="EN20">
            <v>0</v>
          </cell>
          <cell r="EO20">
            <v>0</v>
          </cell>
          <cell r="EP20">
            <v>0</v>
          </cell>
          <cell r="EQ20">
            <v>0</v>
          </cell>
          <cell r="ER20">
            <v>0</v>
          </cell>
          <cell r="ES20">
            <v>0</v>
          </cell>
          <cell r="ET20">
            <v>0</v>
          </cell>
          <cell r="EU20">
            <v>0</v>
          </cell>
          <cell r="EV20">
            <v>0</v>
          </cell>
          <cell r="EW20">
            <v>0</v>
          </cell>
          <cell r="EX20">
            <v>0</v>
          </cell>
          <cell r="EY20">
            <v>0</v>
          </cell>
          <cell r="EZ20">
            <v>0</v>
          </cell>
          <cell r="FA20">
            <v>0</v>
          </cell>
          <cell r="FB20">
            <v>0</v>
          </cell>
          <cell r="FC20">
            <v>0</v>
          </cell>
          <cell r="FD20">
            <v>0</v>
          </cell>
          <cell r="FE20">
            <v>0</v>
          </cell>
          <cell r="FF20">
            <v>0</v>
          </cell>
          <cell r="FG20" t="str">
            <v/>
          </cell>
          <cell r="FH20" t="str">
            <v/>
          </cell>
          <cell r="FI20" t="str">
            <v/>
          </cell>
          <cell r="FJ20" t="str">
            <v/>
          </cell>
          <cell r="FK20">
            <v>0</v>
          </cell>
          <cell r="FN20">
            <v>11.661372200000001</v>
          </cell>
          <cell r="FO20">
            <v>0</v>
          </cell>
          <cell r="FP20">
            <v>0</v>
          </cell>
          <cell r="FQ20">
            <v>0</v>
          </cell>
          <cell r="FR20">
            <v>3.6</v>
          </cell>
          <cell r="FS20">
            <v>3.6</v>
          </cell>
          <cell r="FT20">
            <v>0</v>
          </cell>
          <cell r="FU20">
            <v>0</v>
          </cell>
          <cell r="FV20">
            <v>0</v>
          </cell>
          <cell r="FW20">
            <v>0</v>
          </cell>
          <cell r="FX20">
            <v>0</v>
          </cell>
          <cell r="FZ20">
            <v>0</v>
          </cell>
          <cell r="GA20">
            <v>0</v>
          </cell>
          <cell r="GB20">
            <v>0</v>
          </cell>
          <cell r="GC20">
            <v>0</v>
          </cell>
          <cell r="GD20">
            <v>0</v>
          </cell>
          <cell r="GE20">
            <v>0</v>
          </cell>
          <cell r="GF20">
            <v>0</v>
          </cell>
          <cell r="GG20">
            <v>0</v>
          </cell>
          <cell r="GH20">
            <v>0</v>
          </cell>
          <cell r="GI20">
            <v>0</v>
          </cell>
          <cell r="GJ20">
            <v>0</v>
          </cell>
          <cell r="GK20">
            <v>11.661372200000001</v>
          </cell>
          <cell r="GL20">
            <v>0</v>
          </cell>
          <cell r="GM20">
            <v>0</v>
          </cell>
          <cell r="GN20">
            <v>0</v>
          </cell>
          <cell r="GO20">
            <v>3.6</v>
          </cell>
          <cell r="GP20">
            <v>3.6</v>
          </cell>
          <cell r="GQ20">
            <v>0</v>
          </cell>
          <cell r="GR20">
            <v>0</v>
          </cell>
          <cell r="GS20">
            <v>0</v>
          </cell>
          <cell r="GT20">
            <v>0</v>
          </cell>
          <cell r="GU20">
            <v>0</v>
          </cell>
          <cell r="GV20">
            <v>0</v>
          </cell>
          <cell r="GW20">
            <v>0</v>
          </cell>
          <cell r="GX20">
            <v>0</v>
          </cell>
          <cell r="GY20">
            <v>0</v>
          </cell>
          <cell r="GZ20">
            <v>0</v>
          </cell>
          <cell r="HA20">
            <v>0</v>
          </cell>
          <cell r="HB20">
            <v>0</v>
          </cell>
          <cell r="HC20">
            <v>0</v>
          </cell>
          <cell r="HD20">
            <v>0</v>
          </cell>
          <cell r="HE20">
            <v>0</v>
          </cell>
          <cell r="HF20">
            <v>0</v>
          </cell>
          <cell r="HG20">
            <v>0</v>
          </cell>
          <cell r="HH20">
            <v>0</v>
          </cell>
          <cell r="HI20">
            <v>0</v>
          </cell>
          <cell r="HJ20">
            <v>0</v>
          </cell>
          <cell r="HK20">
            <v>0</v>
          </cell>
          <cell r="HL20">
            <v>0</v>
          </cell>
          <cell r="HM20">
            <v>0</v>
          </cell>
          <cell r="HN20">
            <v>0</v>
          </cell>
          <cell r="HO20">
            <v>0</v>
          </cell>
          <cell r="HP20">
            <v>0</v>
          </cell>
          <cell r="HQ20">
            <v>0</v>
          </cell>
          <cell r="HR20">
            <v>0</v>
          </cell>
          <cell r="HS20">
            <v>0</v>
          </cell>
          <cell r="HT20">
            <v>0</v>
          </cell>
          <cell r="HU20">
            <v>0</v>
          </cell>
          <cell r="HV20">
            <v>0</v>
          </cell>
          <cell r="HW20">
            <v>0</v>
          </cell>
          <cell r="HX20">
            <v>0</v>
          </cell>
          <cell r="HY20">
            <v>0</v>
          </cell>
          <cell r="HZ20">
            <v>0</v>
          </cell>
          <cell r="IA20">
            <v>0</v>
          </cell>
          <cell r="IB20">
            <v>0</v>
          </cell>
          <cell r="IC20">
            <v>11.661372200000001</v>
          </cell>
          <cell r="ID20">
            <v>0</v>
          </cell>
          <cell r="IE20">
            <v>0</v>
          </cell>
          <cell r="IF20">
            <v>0</v>
          </cell>
          <cell r="IG20">
            <v>3.6</v>
          </cell>
          <cell r="IH20">
            <v>3.6</v>
          </cell>
          <cell r="II20">
            <v>0</v>
          </cell>
          <cell r="IJ20">
            <v>0</v>
          </cell>
          <cell r="IK20">
            <v>0</v>
          </cell>
          <cell r="IL20">
            <v>0</v>
          </cell>
          <cell r="IM20">
            <v>0</v>
          </cell>
          <cell r="IN20">
            <v>0</v>
          </cell>
          <cell r="IO20">
            <v>0</v>
          </cell>
          <cell r="IP20">
            <v>0</v>
          </cell>
          <cell r="IQ20">
            <v>0</v>
          </cell>
          <cell r="IR20">
            <v>0</v>
          </cell>
          <cell r="IS20">
            <v>0</v>
          </cell>
          <cell r="IT20">
            <v>0</v>
          </cell>
          <cell r="IU20">
            <v>0</v>
          </cell>
          <cell r="IV20">
            <v>0</v>
          </cell>
          <cell r="IW20">
            <v>0</v>
          </cell>
          <cell r="IX20">
            <v>0</v>
          </cell>
          <cell r="IY20">
            <v>0</v>
          </cell>
          <cell r="IZ20">
            <v>0</v>
          </cell>
          <cell r="JA20">
            <v>0</v>
          </cell>
          <cell r="JB20">
            <v>0</v>
          </cell>
          <cell r="JC20">
            <v>0</v>
          </cell>
          <cell r="JD20">
            <v>0</v>
          </cell>
          <cell r="JE20">
            <v>0</v>
          </cell>
          <cell r="JF20">
            <v>0</v>
          </cell>
          <cell r="JG20">
            <v>0</v>
          </cell>
          <cell r="JH20">
            <v>0</v>
          </cell>
          <cell r="JI20">
            <v>0</v>
          </cell>
          <cell r="JJ20">
            <v>0</v>
          </cell>
          <cell r="JK20">
            <v>0</v>
          </cell>
          <cell r="JL20">
            <v>0</v>
          </cell>
          <cell r="JM20">
            <v>0</v>
          </cell>
          <cell r="JN20">
            <v>0</v>
          </cell>
          <cell r="JO20">
            <v>0</v>
          </cell>
          <cell r="JP20">
            <v>0</v>
          </cell>
          <cell r="JQ20">
            <v>0</v>
          </cell>
          <cell r="JR20">
            <v>0</v>
          </cell>
          <cell r="JS20">
            <v>0</v>
          </cell>
          <cell r="JT20">
            <v>0</v>
          </cell>
          <cell r="JU20">
            <v>0</v>
          </cell>
          <cell r="JV20">
            <v>0</v>
          </cell>
          <cell r="JW20">
            <v>0</v>
          </cell>
          <cell r="JX20">
            <v>0</v>
          </cell>
          <cell r="JY20">
            <v>0</v>
          </cell>
          <cell r="JZ20">
            <v>0</v>
          </cell>
          <cell r="KA20">
            <v>0</v>
          </cell>
          <cell r="KB20">
            <v>0</v>
          </cell>
          <cell r="KC20">
            <v>0</v>
          </cell>
          <cell r="KD20">
            <v>0</v>
          </cell>
          <cell r="KE20">
            <v>0</v>
          </cell>
          <cell r="KF20">
            <v>0</v>
          </cell>
          <cell r="KG20">
            <v>0</v>
          </cell>
          <cell r="KH20">
            <v>0</v>
          </cell>
          <cell r="KI20">
            <v>0</v>
          </cell>
          <cell r="KJ20">
            <v>0</v>
          </cell>
          <cell r="KK20">
            <v>0</v>
          </cell>
          <cell r="KL20">
            <v>0</v>
          </cell>
          <cell r="KM20">
            <v>0</v>
          </cell>
          <cell r="KN20">
            <v>0</v>
          </cell>
          <cell r="KO20">
            <v>0</v>
          </cell>
          <cell r="KP20">
            <v>0</v>
          </cell>
          <cell r="KQ20">
            <v>0</v>
          </cell>
          <cell r="KR20">
            <v>0</v>
          </cell>
          <cell r="KS20">
            <v>0</v>
          </cell>
          <cell r="KT20">
            <v>0</v>
          </cell>
          <cell r="KU20">
            <v>0</v>
          </cell>
          <cell r="KV20">
            <v>0</v>
          </cell>
          <cell r="KW20">
            <v>0</v>
          </cell>
          <cell r="KX20">
            <v>0</v>
          </cell>
          <cell r="KY20">
            <v>0</v>
          </cell>
          <cell r="KZ20">
            <v>0</v>
          </cell>
          <cell r="LA20">
            <v>0</v>
          </cell>
          <cell r="LB20">
            <v>0</v>
          </cell>
          <cell r="LC20">
            <v>0</v>
          </cell>
          <cell r="LD20">
            <v>0</v>
          </cell>
          <cell r="LE20">
            <v>0</v>
          </cell>
          <cell r="LF20">
            <v>0</v>
          </cell>
          <cell r="LG20">
            <v>0</v>
          </cell>
          <cell r="LH20">
            <v>0</v>
          </cell>
          <cell r="LI20">
            <v>0</v>
          </cell>
          <cell r="LJ20">
            <v>0</v>
          </cell>
          <cell r="LK20">
            <v>0</v>
          </cell>
          <cell r="LL20">
            <v>0</v>
          </cell>
          <cell r="LQ20">
            <v>0</v>
          </cell>
          <cell r="LR20">
            <v>0</v>
          </cell>
          <cell r="LS20">
            <v>0</v>
          </cell>
          <cell r="LT20">
            <v>0</v>
          </cell>
          <cell r="LU20">
            <v>0</v>
          </cell>
          <cell r="LX20">
            <v>0</v>
          </cell>
          <cell r="LY20">
            <v>0</v>
          </cell>
          <cell r="LZ20">
            <v>0</v>
          </cell>
          <cell r="MA20">
            <v>0</v>
          </cell>
          <cell r="MB20">
            <v>0</v>
          </cell>
          <cell r="MC20">
            <v>0</v>
          </cell>
          <cell r="MD20">
            <v>0</v>
          </cell>
          <cell r="ME20">
            <v>0</v>
          </cell>
          <cell r="MF20">
            <v>0</v>
          </cell>
          <cell r="MG20">
            <v>0</v>
          </cell>
          <cell r="MH20">
            <v>0</v>
          </cell>
          <cell r="MI20">
            <v>0</v>
          </cell>
          <cell r="MJ20">
            <v>0</v>
          </cell>
          <cell r="MK20">
            <v>0</v>
          </cell>
          <cell r="ML20">
            <v>0</v>
          </cell>
          <cell r="MM20">
            <v>0</v>
          </cell>
          <cell r="MN20">
            <v>0</v>
          </cell>
          <cell r="MO20">
            <v>0</v>
          </cell>
          <cell r="MP20">
            <v>0</v>
          </cell>
          <cell r="MQ20">
            <v>0</v>
          </cell>
          <cell r="MR20">
            <v>0</v>
          </cell>
          <cell r="MS20">
            <v>0</v>
          </cell>
          <cell r="MT20">
            <v>0</v>
          </cell>
          <cell r="MU20">
            <v>0</v>
          </cell>
          <cell r="MV20">
            <v>0</v>
          </cell>
          <cell r="MW20">
            <v>0</v>
          </cell>
          <cell r="MX20">
            <v>0</v>
          </cell>
          <cell r="MY20">
            <v>0</v>
          </cell>
          <cell r="MZ20">
            <v>0</v>
          </cell>
          <cell r="NA20">
            <v>0</v>
          </cell>
          <cell r="NB20">
            <v>0</v>
          </cell>
          <cell r="NC20">
            <v>0</v>
          </cell>
          <cell r="ND20">
            <v>0</v>
          </cell>
          <cell r="NE20">
            <v>0</v>
          </cell>
          <cell r="NF20">
            <v>0</v>
          </cell>
          <cell r="NG20">
            <v>0</v>
          </cell>
          <cell r="NH20">
            <v>0</v>
          </cell>
          <cell r="NI20">
            <v>0</v>
          </cell>
          <cell r="NJ20">
            <v>0</v>
          </cell>
          <cell r="NK20">
            <v>0</v>
          </cell>
          <cell r="NL20">
            <v>0</v>
          </cell>
          <cell r="NM20">
            <v>0</v>
          </cell>
          <cell r="NN20">
            <v>0</v>
          </cell>
          <cell r="NO20">
            <v>0</v>
          </cell>
          <cell r="NP20">
            <v>0</v>
          </cell>
          <cell r="NQ20">
            <v>0</v>
          </cell>
          <cell r="NR20">
            <v>0</v>
          </cell>
          <cell r="NS20">
            <v>0</v>
          </cell>
          <cell r="NT20">
            <v>0</v>
          </cell>
          <cell r="NU20">
            <v>0</v>
          </cell>
          <cell r="NV20">
            <v>0</v>
          </cell>
          <cell r="NW20">
            <v>0</v>
          </cell>
          <cell r="NX20">
            <v>0</v>
          </cell>
          <cell r="NY20">
            <v>0</v>
          </cell>
          <cell r="NZ20">
            <v>0</v>
          </cell>
          <cell r="OA20">
            <v>0</v>
          </cell>
          <cell r="OB20">
            <v>0</v>
          </cell>
          <cell r="OC20">
            <v>0</v>
          </cell>
          <cell r="OD20">
            <v>0</v>
          </cell>
          <cell r="OE20">
            <v>0</v>
          </cell>
          <cell r="OF20">
            <v>0</v>
          </cell>
          <cell r="OG20">
            <v>0</v>
          </cell>
          <cell r="OH20">
            <v>0</v>
          </cell>
          <cell r="OI20">
            <v>0</v>
          </cell>
          <cell r="OJ20">
            <v>0</v>
          </cell>
          <cell r="OL20">
            <v>2023</v>
          </cell>
          <cell r="OM20">
            <v>2024</v>
          </cell>
          <cell r="ON20">
            <v>2024</v>
          </cell>
          <cell r="OO20">
            <v>2024</v>
          </cell>
          <cell r="OP20" t="str">
            <v>п</v>
          </cell>
          <cell r="OT20">
            <v>13.99364664</v>
          </cell>
          <cell r="OV20">
            <v>0</v>
          </cell>
          <cell r="OW20">
            <v>0</v>
          </cell>
          <cell r="OX20">
            <v>0</v>
          </cell>
          <cell r="OY20">
            <v>0</v>
          </cell>
          <cell r="OZ20">
            <v>0</v>
          </cell>
        </row>
        <row r="21">
          <cell r="A21" t="str">
            <v>M_Che424</v>
          </cell>
          <cell r="B21" t="str">
            <v>1.1.1.1.3</v>
          </cell>
          <cell r="C21" t="str">
            <v>Строительство 4-х КЛ 10 кВ от проектируемой ПС 35 кВ Аэровокзал кабелем с сечением 95 мм2 ориентировочной протяженностью 1,435 км для технологического присоединения аэропорта Грозный (Северный) (договор ТП от 08.04.2021 №11709/2020/ЧЭ/ГРОГЭС ГУП "Интерсеть", ДС от 17.01.2023 №1)</v>
          </cell>
          <cell r="D21" t="str">
            <v>M_Che424</v>
          </cell>
          <cell r="E21">
            <v>31.162212995800001</v>
          </cell>
          <cell r="H21">
            <v>14.356841511799999</v>
          </cell>
          <cell r="J21">
            <v>28.691842544000004</v>
          </cell>
          <cell r="K21">
            <v>16.805371484000002</v>
          </cell>
          <cell r="L21">
            <v>11.88647106</v>
          </cell>
          <cell r="M21">
            <v>0</v>
          </cell>
          <cell r="N21">
            <v>0</v>
          </cell>
          <cell r="O21">
            <v>0</v>
          </cell>
          <cell r="P21">
            <v>11.88647106</v>
          </cell>
          <cell r="Q21">
            <v>0</v>
          </cell>
          <cell r="R21">
            <v>0</v>
          </cell>
          <cell r="S21">
            <v>0</v>
          </cell>
          <cell r="T21">
            <v>0</v>
          </cell>
          <cell r="U21">
            <v>0</v>
          </cell>
          <cell r="V21">
            <v>0</v>
          </cell>
          <cell r="W21">
            <v>0</v>
          </cell>
          <cell r="X21">
            <v>0</v>
          </cell>
          <cell r="Y21">
            <v>0</v>
          </cell>
          <cell r="Z21">
            <v>0</v>
          </cell>
          <cell r="AA21">
            <v>0</v>
          </cell>
          <cell r="AB21">
            <v>0</v>
          </cell>
          <cell r="AC21">
            <v>0</v>
          </cell>
          <cell r="AD21">
            <v>0</v>
          </cell>
          <cell r="AE21">
            <v>0</v>
          </cell>
          <cell r="AF21">
            <v>0</v>
          </cell>
          <cell r="AG21">
            <v>0</v>
          </cell>
          <cell r="AH21">
            <v>0</v>
          </cell>
          <cell r="AI21">
            <v>0</v>
          </cell>
          <cell r="AJ21">
            <v>0</v>
          </cell>
          <cell r="AK21">
            <v>0</v>
          </cell>
          <cell r="AL21">
            <v>0</v>
          </cell>
          <cell r="AM21">
            <v>0</v>
          </cell>
          <cell r="AN21">
            <v>0</v>
          </cell>
          <cell r="AO21">
            <v>0</v>
          </cell>
          <cell r="AP21">
            <v>0</v>
          </cell>
          <cell r="AQ21">
            <v>0</v>
          </cell>
          <cell r="AR21">
            <v>0</v>
          </cell>
          <cell r="AS21">
            <v>0</v>
          </cell>
          <cell r="AT21">
            <v>0</v>
          </cell>
          <cell r="AU21">
            <v>0</v>
          </cell>
          <cell r="AV21">
            <v>0</v>
          </cell>
          <cell r="AW21">
            <v>0</v>
          </cell>
          <cell r="AX21">
            <v>0</v>
          </cell>
          <cell r="AY21">
            <v>0</v>
          </cell>
          <cell r="AZ21">
            <v>0</v>
          </cell>
          <cell r="BA21">
            <v>0</v>
          </cell>
          <cell r="BB21" t="str">
            <v/>
          </cell>
          <cell r="BC21" t="str">
            <v/>
          </cell>
          <cell r="BD21" t="str">
            <v/>
          </cell>
          <cell r="BE21" t="str">
            <v/>
          </cell>
          <cell r="BF21">
            <v>0</v>
          </cell>
          <cell r="BG21">
            <v>0</v>
          </cell>
          <cell r="BH21">
            <v>0</v>
          </cell>
          <cell r="BI21">
            <v>0</v>
          </cell>
          <cell r="BJ21">
            <v>0</v>
          </cell>
          <cell r="BK21">
            <v>0</v>
          </cell>
          <cell r="BL21">
            <v>0</v>
          </cell>
          <cell r="BM21">
            <v>0</v>
          </cell>
          <cell r="BN21">
            <v>0</v>
          </cell>
          <cell r="BO21">
            <v>0</v>
          </cell>
          <cell r="BP21">
            <v>0</v>
          </cell>
          <cell r="BQ21">
            <v>0</v>
          </cell>
          <cell r="BR21">
            <v>0</v>
          </cell>
          <cell r="BS21">
            <v>0</v>
          </cell>
          <cell r="BT21">
            <v>0</v>
          </cell>
          <cell r="BU21">
            <v>0</v>
          </cell>
          <cell r="BV21">
            <v>0</v>
          </cell>
          <cell r="BW21">
            <v>0</v>
          </cell>
          <cell r="BX21">
            <v>0</v>
          </cell>
          <cell r="BY21">
            <v>0</v>
          </cell>
          <cell r="BZ21">
            <v>0</v>
          </cell>
          <cell r="CA21">
            <v>0</v>
          </cell>
          <cell r="CB21">
            <v>0</v>
          </cell>
          <cell r="CC21">
            <v>0</v>
          </cell>
          <cell r="CD21">
            <v>0</v>
          </cell>
          <cell r="CE21">
            <v>0</v>
          </cell>
          <cell r="CF21">
            <v>0</v>
          </cell>
          <cell r="CG21">
            <v>0</v>
          </cell>
          <cell r="CH21">
            <v>0</v>
          </cell>
          <cell r="CI21">
            <v>0</v>
          </cell>
          <cell r="CJ21">
            <v>0</v>
          </cell>
          <cell r="CK21">
            <v>0</v>
          </cell>
          <cell r="CL21">
            <v>0</v>
          </cell>
          <cell r="CM21">
            <v>0</v>
          </cell>
          <cell r="CN21">
            <v>0</v>
          </cell>
          <cell r="CO21">
            <v>0</v>
          </cell>
          <cell r="CP21">
            <v>0</v>
          </cell>
          <cell r="CQ21" t="str">
            <v/>
          </cell>
          <cell r="CR21" t="str">
            <v/>
          </cell>
          <cell r="CS21" t="str">
            <v/>
          </cell>
          <cell r="CT21" t="str">
            <v/>
          </cell>
          <cell r="CU21">
            <v>0</v>
          </cell>
          <cell r="CX21">
            <v>25.968511666666668</v>
          </cell>
          <cell r="CY21">
            <v>2.1660323200000007</v>
          </cell>
          <cell r="CZ21">
            <v>22.712216666666666</v>
          </cell>
          <cell r="DA21">
            <v>0</v>
          </cell>
          <cell r="DB21">
            <v>1.0902626800000008</v>
          </cell>
          <cell r="DE21">
            <v>12.485371879999999</v>
          </cell>
          <cell r="DG21">
            <v>23.909868786666671</v>
          </cell>
          <cell r="DH21">
            <v>13.483139786666669</v>
          </cell>
          <cell r="DI21">
            <v>10.426729</v>
          </cell>
          <cell r="DJ21">
            <v>0</v>
          </cell>
          <cell r="DK21">
            <v>10.426729</v>
          </cell>
          <cell r="DL21">
            <v>0</v>
          </cell>
          <cell r="DM21">
            <v>0</v>
          </cell>
          <cell r="DN21">
            <v>0</v>
          </cell>
          <cell r="DS21">
            <v>0</v>
          </cell>
          <cell r="DT21">
            <v>0</v>
          </cell>
          <cell r="DU21">
            <v>0</v>
          </cell>
          <cell r="DV21">
            <v>0</v>
          </cell>
          <cell r="DW21">
            <v>0</v>
          </cell>
          <cell r="DX21" t="str">
            <v/>
          </cell>
          <cell r="DY21" t="str">
            <v/>
          </cell>
          <cell r="DZ21" t="str">
            <v/>
          </cell>
          <cell r="EA21" t="str">
            <v/>
          </cell>
          <cell r="EB21">
            <v>0</v>
          </cell>
          <cell r="EC21">
            <v>0</v>
          </cell>
          <cell r="ED21">
            <v>0</v>
          </cell>
          <cell r="EE21">
            <v>0</v>
          </cell>
          <cell r="EF21">
            <v>0</v>
          </cell>
          <cell r="EG21">
            <v>0</v>
          </cell>
          <cell r="EH21">
            <v>0</v>
          </cell>
          <cell r="EI21">
            <v>0</v>
          </cell>
          <cell r="EJ21">
            <v>0</v>
          </cell>
          <cell r="EK21">
            <v>0</v>
          </cell>
          <cell r="EL21">
            <v>0</v>
          </cell>
          <cell r="EM21">
            <v>0</v>
          </cell>
          <cell r="EN21">
            <v>0</v>
          </cell>
          <cell r="EO21">
            <v>0</v>
          </cell>
          <cell r="EP21">
            <v>0</v>
          </cell>
          <cell r="EQ21">
            <v>0</v>
          </cell>
          <cell r="ER21">
            <v>0</v>
          </cell>
          <cell r="ES21">
            <v>0</v>
          </cell>
          <cell r="ET21">
            <v>0</v>
          </cell>
          <cell r="EU21">
            <v>0</v>
          </cell>
          <cell r="EV21">
            <v>0</v>
          </cell>
          <cell r="EW21">
            <v>0</v>
          </cell>
          <cell r="EX21">
            <v>0</v>
          </cell>
          <cell r="EY21">
            <v>0</v>
          </cell>
          <cell r="EZ21">
            <v>0</v>
          </cell>
          <cell r="FA21">
            <v>0</v>
          </cell>
          <cell r="FB21">
            <v>0</v>
          </cell>
          <cell r="FC21">
            <v>0</v>
          </cell>
          <cell r="FD21">
            <v>0</v>
          </cell>
          <cell r="FE21">
            <v>0</v>
          </cell>
          <cell r="FF21">
            <v>0</v>
          </cell>
          <cell r="FG21" t="str">
            <v/>
          </cell>
          <cell r="FH21" t="str">
            <v/>
          </cell>
          <cell r="FI21" t="str">
            <v/>
          </cell>
          <cell r="FJ21" t="str">
            <v/>
          </cell>
          <cell r="FK21">
            <v>0</v>
          </cell>
          <cell r="FN21">
            <v>25.968511666666668</v>
          </cell>
          <cell r="FO21">
            <v>0</v>
          </cell>
          <cell r="FP21">
            <v>0</v>
          </cell>
          <cell r="FQ21">
            <v>0</v>
          </cell>
          <cell r="FR21">
            <v>5.74</v>
          </cell>
          <cell r="FS21">
            <v>0</v>
          </cell>
          <cell r="FT21">
            <v>0</v>
          </cell>
          <cell r="FU21">
            <v>5.74</v>
          </cell>
          <cell r="FV21">
            <v>0</v>
          </cell>
          <cell r="FW21">
            <v>0</v>
          </cell>
          <cell r="FX21">
            <v>0</v>
          </cell>
          <cell r="FZ21">
            <v>0</v>
          </cell>
          <cell r="GA21">
            <v>0</v>
          </cell>
          <cell r="GB21">
            <v>0</v>
          </cell>
          <cell r="GC21">
            <v>0</v>
          </cell>
          <cell r="GD21">
            <v>0</v>
          </cell>
          <cell r="GE21">
            <v>0</v>
          </cell>
          <cell r="GF21">
            <v>0</v>
          </cell>
          <cell r="GG21">
            <v>0</v>
          </cell>
          <cell r="GH21">
            <v>0</v>
          </cell>
          <cell r="GI21">
            <v>0</v>
          </cell>
          <cell r="GJ21">
            <v>0</v>
          </cell>
          <cell r="GK21">
            <v>25.968511666666668</v>
          </cell>
          <cell r="GL21">
            <v>0</v>
          </cell>
          <cell r="GM21">
            <v>0</v>
          </cell>
          <cell r="GN21">
            <v>0</v>
          </cell>
          <cell r="GO21">
            <v>5.74</v>
          </cell>
          <cell r="GP21">
            <v>0</v>
          </cell>
          <cell r="GQ21">
            <v>0</v>
          </cell>
          <cell r="GR21">
            <v>5.74</v>
          </cell>
          <cell r="GS21">
            <v>0</v>
          </cell>
          <cell r="GT21">
            <v>0</v>
          </cell>
          <cell r="GU21">
            <v>0</v>
          </cell>
          <cell r="GV21">
            <v>0</v>
          </cell>
          <cell r="GW21">
            <v>0</v>
          </cell>
          <cell r="GX21">
            <v>0</v>
          </cell>
          <cell r="GY21">
            <v>0</v>
          </cell>
          <cell r="GZ21">
            <v>0</v>
          </cell>
          <cell r="HA21">
            <v>0</v>
          </cell>
          <cell r="HB21">
            <v>0</v>
          </cell>
          <cell r="HC21">
            <v>0</v>
          </cell>
          <cell r="HD21">
            <v>0</v>
          </cell>
          <cell r="HE21">
            <v>0</v>
          </cell>
          <cell r="HF21">
            <v>0</v>
          </cell>
          <cell r="HG21">
            <v>0</v>
          </cell>
          <cell r="HH21">
            <v>0</v>
          </cell>
          <cell r="HI21">
            <v>0</v>
          </cell>
          <cell r="HJ21">
            <v>0</v>
          </cell>
          <cell r="HK21">
            <v>0</v>
          </cell>
          <cell r="HL21">
            <v>0</v>
          </cell>
          <cell r="HM21">
            <v>0</v>
          </cell>
          <cell r="HN21">
            <v>0</v>
          </cell>
          <cell r="HO21">
            <v>0</v>
          </cell>
          <cell r="HP21">
            <v>0</v>
          </cell>
          <cell r="HQ21">
            <v>0</v>
          </cell>
          <cell r="HR21">
            <v>0</v>
          </cell>
          <cell r="HS21">
            <v>0</v>
          </cell>
          <cell r="HT21">
            <v>0</v>
          </cell>
          <cell r="HU21">
            <v>0</v>
          </cell>
          <cell r="HV21">
            <v>0</v>
          </cell>
          <cell r="HW21">
            <v>0</v>
          </cell>
          <cell r="HX21">
            <v>0</v>
          </cell>
          <cell r="HY21">
            <v>0</v>
          </cell>
          <cell r="HZ21">
            <v>0</v>
          </cell>
          <cell r="IA21">
            <v>0</v>
          </cell>
          <cell r="IB21">
            <v>0</v>
          </cell>
          <cell r="IC21">
            <v>25.968511666666668</v>
          </cell>
          <cell r="ID21">
            <v>0</v>
          </cell>
          <cell r="IE21">
            <v>0</v>
          </cell>
          <cell r="IF21">
            <v>0</v>
          </cell>
          <cell r="IG21">
            <v>5.74</v>
          </cell>
          <cell r="IH21">
            <v>0</v>
          </cell>
          <cell r="II21">
            <v>0</v>
          </cell>
          <cell r="IJ21">
            <v>5.74</v>
          </cell>
          <cell r="IK21">
            <v>0</v>
          </cell>
          <cell r="IL21">
            <v>0</v>
          </cell>
          <cell r="IM21">
            <v>0</v>
          </cell>
          <cell r="IN21">
            <v>0</v>
          </cell>
          <cell r="IO21">
            <v>0</v>
          </cell>
          <cell r="IP21">
            <v>0</v>
          </cell>
          <cell r="IQ21">
            <v>0</v>
          </cell>
          <cell r="IR21">
            <v>0</v>
          </cell>
          <cell r="IS21">
            <v>0</v>
          </cell>
          <cell r="IT21">
            <v>0</v>
          </cell>
          <cell r="IU21">
            <v>0</v>
          </cell>
          <cell r="IV21">
            <v>0</v>
          </cell>
          <cell r="IW21">
            <v>0</v>
          </cell>
          <cell r="IX21">
            <v>0</v>
          </cell>
          <cell r="IY21">
            <v>0</v>
          </cell>
          <cell r="IZ21">
            <v>0</v>
          </cell>
          <cell r="JA21">
            <v>0</v>
          </cell>
          <cell r="JB21">
            <v>0</v>
          </cell>
          <cell r="JC21">
            <v>0</v>
          </cell>
          <cell r="JD21">
            <v>0</v>
          </cell>
          <cell r="JE21">
            <v>0</v>
          </cell>
          <cell r="JF21">
            <v>0</v>
          </cell>
          <cell r="JG21">
            <v>0</v>
          </cell>
          <cell r="JH21">
            <v>0</v>
          </cell>
          <cell r="JI21">
            <v>0</v>
          </cell>
          <cell r="JJ21">
            <v>0</v>
          </cell>
          <cell r="JK21">
            <v>0</v>
          </cell>
          <cell r="JL21">
            <v>0</v>
          </cell>
          <cell r="JM21">
            <v>0</v>
          </cell>
          <cell r="JN21">
            <v>0</v>
          </cell>
          <cell r="JO21">
            <v>0</v>
          </cell>
          <cell r="JP21">
            <v>0</v>
          </cell>
          <cell r="JQ21">
            <v>0</v>
          </cell>
          <cell r="JR21">
            <v>0</v>
          </cell>
          <cell r="JS21">
            <v>0</v>
          </cell>
          <cell r="JT21">
            <v>0</v>
          </cell>
          <cell r="JU21">
            <v>0</v>
          </cell>
          <cell r="JV21">
            <v>0</v>
          </cell>
          <cell r="JW21">
            <v>0</v>
          </cell>
          <cell r="JX21">
            <v>0</v>
          </cell>
          <cell r="JY21">
            <v>0</v>
          </cell>
          <cell r="JZ21">
            <v>0</v>
          </cell>
          <cell r="KA21">
            <v>0</v>
          </cell>
          <cell r="KB21">
            <v>0</v>
          </cell>
          <cell r="KC21">
            <v>0</v>
          </cell>
          <cell r="KD21">
            <v>0</v>
          </cell>
          <cell r="KE21">
            <v>0</v>
          </cell>
          <cell r="KF21">
            <v>0</v>
          </cell>
          <cell r="KG21">
            <v>0</v>
          </cell>
          <cell r="KH21">
            <v>0</v>
          </cell>
          <cell r="KI21">
            <v>0</v>
          </cell>
          <cell r="KJ21">
            <v>0</v>
          </cell>
          <cell r="KK21">
            <v>0</v>
          </cell>
          <cell r="KL21">
            <v>0</v>
          </cell>
          <cell r="KM21">
            <v>0</v>
          </cell>
          <cell r="KN21">
            <v>0</v>
          </cell>
          <cell r="KO21">
            <v>0</v>
          </cell>
          <cell r="KP21">
            <v>0</v>
          </cell>
          <cell r="KQ21">
            <v>0</v>
          </cell>
          <cell r="KR21">
            <v>0</v>
          </cell>
          <cell r="KS21">
            <v>0</v>
          </cell>
          <cell r="KT21">
            <v>0</v>
          </cell>
          <cell r="KU21">
            <v>0</v>
          </cell>
          <cell r="KV21">
            <v>0</v>
          </cell>
          <cell r="KW21">
            <v>0</v>
          </cell>
          <cell r="KX21">
            <v>0</v>
          </cell>
          <cell r="KY21">
            <v>0</v>
          </cell>
          <cell r="KZ21">
            <v>0</v>
          </cell>
          <cell r="LA21">
            <v>0</v>
          </cell>
          <cell r="LB21">
            <v>0</v>
          </cell>
          <cell r="LC21">
            <v>0</v>
          </cell>
          <cell r="LD21">
            <v>0</v>
          </cell>
          <cell r="LE21">
            <v>0</v>
          </cell>
          <cell r="LF21">
            <v>0</v>
          </cell>
          <cell r="LG21">
            <v>0</v>
          </cell>
          <cell r="LH21">
            <v>0</v>
          </cell>
          <cell r="LI21">
            <v>0</v>
          </cell>
          <cell r="LJ21">
            <v>0</v>
          </cell>
          <cell r="LK21">
            <v>0</v>
          </cell>
          <cell r="LL21">
            <v>0</v>
          </cell>
          <cell r="LQ21">
            <v>0</v>
          </cell>
          <cell r="LR21">
            <v>0</v>
          </cell>
          <cell r="LS21">
            <v>0</v>
          </cell>
          <cell r="LT21">
            <v>0</v>
          </cell>
          <cell r="LU21">
            <v>0</v>
          </cell>
          <cell r="LX21">
            <v>0</v>
          </cell>
          <cell r="LY21">
            <v>0</v>
          </cell>
          <cell r="LZ21">
            <v>0</v>
          </cell>
          <cell r="MA21">
            <v>0</v>
          </cell>
          <cell r="MB21">
            <v>0</v>
          </cell>
          <cell r="MC21">
            <v>0</v>
          </cell>
          <cell r="MD21">
            <v>0</v>
          </cell>
          <cell r="ME21">
            <v>0</v>
          </cell>
          <cell r="MF21">
            <v>0</v>
          </cell>
          <cell r="MG21">
            <v>0</v>
          </cell>
          <cell r="MH21">
            <v>0</v>
          </cell>
          <cell r="MI21">
            <v>0</v>
          </cell>
          <cell r="MJ21">
            <v>0</v>
          </cell>
          <cell r="MK21">
            <v>0</v>
          </cell>
          <cell r="ML21">
            <v>0</v>
          </cell>
          <cell r="MM21">
            <v>0</v>
          </cell>
          <cell r="MN21">
            <v>0</v>
          </cell>
          <cell r="MO21">
            <v>0</v>
          </cell>
          <cell r="MP21">
            <v>0</v>
          </cell>
          <cell r="MQ21">
            <v>0</v>
          </cell>
          <cell r="MR21">
            <v>0</v>
          </cell>
          <cell r="MS21">
            <v>0</v>
          </cell>
          <cell r="MT21">
            <v>0</v>
          </cell>
          <cell r="MU21">
            <v>0</v>
          </cell>
          <cell r="MV21">
            <v>0</v>
          </cell>
          <cell r="MW21">
            <v>0</v>
          </cell>
          <cell r="MX21">
            <v>0</v>
          </cell>
          <cell r="MY21">
            <v>0</v>
          </cell>
          <cell r="MZ21">
            <v>0</v>
          </cell>
          <cell r="NA21">
            <v>0</v>
          </cell>
          <cell r="NB21">
            <v>0</v>
          </cell>
          <cell r="NC21">
            <v>0</v>
          </cell>
          <cell r="ND21">
            <v>0</v>
          </cell>
          <cell r="NE21">
            <v>0</v>
          </cell>
          <cell r="NF21">
            <v>0</v>
          </cell>
          <cell r="NG21">
            <v>0</v>
          </cell>
          <cell r="NH21">
            <v>0</v>
          </cell>
          <cell r="NI21">
            <v>0</v>
          </cell>
          <cell r="NJ21">
            <v>0</v>
          </cell>
          <cell r="NK21">
            <v>0</v>
          </cell>
          <cell r="NL21">
            <v>0</v>
          </cell>
          <cell r="NM21">
            <v>0</v>
          </cell>
          <cell r="NN21">
            <v>0</v>
          </cell>
          <cell r="NO21">
            <v>0</v>
          </cell>
          <cell r="NP21">
            <v>0</v>
          </cell>
          <cell r="NQ21">
            <v>0</v>
          </cell>
          <cell r="NR21">
            <v>0</v>
          </cell>
          <cell r="NS21">
            <v>0</v>
          </cell>
          <cell r="NT21">
            <v>0</v>
          </cell>
          <cell r="NU21">
            <v>0</v>
          </cell>
          <cell r="NV21">
            <v>0</v>
          </cell>
          <cell r="NW21">
            <v>0</v>
          </cell>
          <cell r="NX21">
            <v>0</v>
          </cell>
          <cell r="NY21">
            <v>0</v>
          </cell>
          <cell r="NZ21">
            <v>0</v>
          </cell>
          <cell r="OA21">
            <v>0</v>
          </cell>
          <cell r="OB21">
            <v>0</v>
          </cell>
          <cell r="OC21">
            <v>0</v>
          </cell>
          <cell r="OD21">
            <v>0</v>
          </cell>
          <cell r="OE21">
            <v>0</v>
          </cell>
          <cell r="OF21">
            <v>0</v>
          </cell>
          <cell r="OG21">
            <v>0</v>
          </cell>
          <cell r="OH21">
            <v>0</v>
          </cell>
          <cell r="OI21">
            <v>0</v>
          </cell>
          <cell r="OJ21">
            <v>0</v>
          </cell>
          <cell r="OL21">
            <v>2021</v>
          </cell>
          <cell r="OM21">
            <v>2024</v>
          </cell>
          <cell r="ON21">
            <v>2024</v>
          </cell>
          <cell r="OO21">
            <v>2024</v>
          </cell>
          <cell r="OP21" t="str">
            <v>с</v>
          </cell>
          <cell r="OT21">
            <v>31.162212995800001</v>
          </cell>
          <cell r="OV21">
            <v>0</v>
          </cell>
          <cell r="OW21">
            <v>0</v>
          </cell>
          <cell r="OX21">
            <v>0</v>
          </cell>
          <cell r="OY21">
            <v>0</v>
          </cell>
          <cell r="OZ21">
            <v>0</v>
          </cell>
        </row>
        <row r="22">
          <cell r="A22" t="str">
            <v>M_Che425</v>
          </cell>
          <cell r="B22" t="str">
            <v>1.1.1.1.3</v>
          </cell>
          <cell r="C22" t="str">
            <v>Строительство КЛ 35 кВ от ПС 35 кВ Аэропорт до проектируемой ПС 35/10 кВ Аэровокзал с ВОЛС протяженностью 0,46 км для технологического присоединения аэропорта Грозный (Северный) (договор ТП от 08.04.2021 №11709/2020/ЧЭ/ГРОГЭС ГУП "Интерсеть", ДС от 17.01.2023 №1)</v>
          </cell>
          <cell r="D22" t="str">
            <v>M_Che425</v>
          </cell>
          <cell r="E22">
            <v>4.4063809959999993</v>
          </cell>
          <cell r="H22">
            <v>3.7495961959999997</v>
          </cell>
          <cell r="J22">
            <v>3.7608543199999995</v>
          </cell>
          <cell r="K22">
            <v>0.65678479999999961</v>
          </cell>
          <cell r="L22">
            <v>3.1040695199999999</v>
          </cell>
          <cell r="M22">
            <v>0</v>
          </cell>
          <cell r="N22">
            <v>0</v>
          </cell>
          <cell r="O22">
            <v>0</v>
          </cell>
          <cell r="P22">
            <v>3.1040695199999999</v>
          </cell>
          <cell r="Q22">
            <v>0</v>
          </cell>
          <cell r="R22">
            <v>0</v>
          </cell>
          <cell r="S22">
            <v>0</v>
          </cell>
          <cell r="T22">
            <v>0</v>
          </cell>
          <cell r="U22">
            <v>0</v>
          </cell>
          <cell r="V22">
            <v>0</v>
          </cell>
          <cell r="W22">
            <v>0</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0</v>
          </cell>
          <cell r="AQ22">
            <v>0</v>
          </cell>
          <cell r="AR22">
            <v>0</v>
          </cell>
          <cell r="AS22">
            <v>0</v>
          </cell>
          <cell r="AT22">
            <v>0</v>
          </cell>
          <cell r="AU22">
            <v>0</v>
          </cell>
          <cell r="AV22">
            <v>0</v>
          </cell>
          <cell r="AW22">
            <v>0</v>
          </cell>
          <cell r="AX22">
            <v>0</v>
          </cell>
          <cell r="AY22">
            <v>0</v>
          </cell>
          <cell r="AZ22">
            <v>0</v>
          </cell>
          <cell r="BA22">
            <v>0</v>
          </cell>
          <cell r="BB22" t="str">
            <v/>
          </cell>
          <cell r="BC22" t="str">
            <v/>
          </cell>
          <cell r="BD22" t="str">
            <v/>
          </cell>
          <cell r="BE22" t="str">
            <v/>
          </cell>
          <cell r="BF22">
            <v>0</v>
          </cell>
          <cell r="BG22">
            <v>0</v>
          </cell>
          <cell r="BH22">
            <v>0</v>
          </cell>
          <cell r="BI22">
            <v>0</v>
          </cell>
          <cell r="BJ22">
            <v>0</v>
          </cell>
          <cell r="BK22">
            <v>0</v>
          </cell>
          <cell r="BL22">
            <v>0</v>
          </cell>
          <cell r="BM22">
            <v>0</v>
          </cell>
          <cell r="BN22">
            <v>0</v>
          </cell>
          <cell r="BO22">
            <v>0</v>
          </cell>
          <cell r="BP22">
            <v>0</v>
          </cell>
          <cell r="BQ22">
            <v>0</v>
          </cell>
          <cell r="BR22">
            <v>0</v>
          </cell>
          <cell r="BS22">
            <v>0</v>
          </cell>
          <cell r="BT22">
            <v>0</v>
          </cell>
          <cell r="BU22">
            <v>0</v>
          </cell>
          <cell r="BV22">
            <v>0</v>
          </cell>
          <cell r="BW22">
            <v>0</v>
          </cell>
          <cell r="BX22">
            <v>0</v>
          </cell>
          <cell r="BY22">
            <v>0</v>
          </cell>
          <cell r="BZ22">
            <v>0</v>
          </cell>
          <cell r="CA22">
            <v>0</v>
          </cell>
          <cell r="CB22">
            <v>0</v>
          </cell>
          <cell r="CC22">
            <v>0</v>
          </cell>
          <cell r="CD22">
            <v>0</v>
          </cell>
          <cell r="CE22">
            <v>0</v>
          </cell>
          <cell r="CF22">
            <v>0</v>
          </cell>
          <cell r="CG22">
            <v>0</v>
          </cell>
          <cell r="CH22">
            <v>0</v>
          </cell>
          <cell r="CI22">
            <v>0</v>
          </cell>
          <cell r="CJ22">
            <v>0</v>
          </cell>
          <cell r="CK22">
            <v>0</v>
          </cell>
          <cell r="CL22">
            <v>0</v>
          </cell>
          <cell r="CM22">
            <v>0</v>
          </cell>
          <cell r="CN22">
            <v>0</v>
          </cell>
          <cell r="CO22">
            <v>0</v>
          </cell>
          <cell r="CP22">
            <v>0</v>
          </cell>
          <cell r="CQ22" t="str">
            <v/>
          </cell>
          <cell r="CR22" t="str">
            <v/>
          </cell>
          <cell r="CS22" t="str">
            <v/>
          </cell>
          <cell r="CT22" t="str">
            <v/>
          </cell>
          <cell r="CU22">
            <v>0</v>
          </cell>
          <cell r="CX22">
            <v>3.6719841666666664</v>
          </cell>
          <cell r="CY22">
            <v>0.56003160000000007</v>
          </cell>
          <cell r="CZ22">
            <v>2.3770341666666699</v>
          </cell>
          <cell r="DA22">
            <v>0</v>
          </cell>
          <cell r="DB22">
            <v>0.73491839999999642</v>
          </cell>
          <cell r="DE22">
            <v>3.2608069</v>
          </cell>
          <cell r="DG22">
            <v>3.1340452666666665</v>
          </cell>
          <cell r="DH22">
            <v>0.41117726666666643</v>
          </cell>
          <cell r="DI22">
            <v>2.7228680000000001</v>
          </cell>
          <cell r="DJ22">
            <v>0</v>
          </cell>
          <cell r="DK22">
            <v>2.7228680000000001</v>
          </cell>
          <cell r="DL22">
            <v>0</v>
          </cell>
          <cell r="DM22">
            <v>0</v>
          </cell>
          <cell r="DN22">
            <v>0</v>
          </cell>
          <cell r="DS22">
            <v>0</v>
          </cell>
          <cell r="DT22">
            <v>0</v>
          </cell>
          <cell r="DU22">
            <v>0</v>
          </cell>
          <cell r="DV22">
            <v>0</v>
          </cell>
          <cell r="DW22">
            <v>0</v>
          </cell>
          <cell r="DX22" t="str">
            <v/>
          </cell>
          <cell r="DY22" t="str">
            <v/>
          </cell>
          <cell r="DZ22" t="str">
            <v/>
          </cell>
          <cell r="EA22" t="str">
            <v/>
          </cell>
          <cell r="EB22">
            <v>0</v>
          </cell>
          <cell r="EC22">
            <v>0</v>
          </cell>
          <cell r="ED22">
            <v>0</v>
          </cell>
          <cell r="EE22">
            <v>0</v>
          </cell>
          <cell r="EF22">
            <v>0</v>
          </cell>
          <cell r="EG22">
            <v>0</v>
          </cell>
          <cell r="EH22">
            <v>0</v>
          </cell>
          <cell r="EI22">
            <v>0</v>
          </cell>
          <cell r="EJ22">
            <v>0</v>
          </cell>
          <cell r="EK22">
            <v>0</v>
          </cell>
          <cell r="EL22">
            <v>0</v>
          </cell>
          <cell r="EM22">
            <v>0</v>
          </cell>
          <cell r="EN22">
            <v>0</v>
          </cell>
          <cell r="EO22">
            <v>0</v>
          </cell>
          <cell r="EP22">
            <v>0</v>
          </cell>
          <cell r="EQ22">
            <v>0</v>
          </cell>
          <cell r="ER22">
            <v>0</v>
          </cell>
          <cell r="ES22">
            <v>0</v>
          </cell>
          <cell r="ET22">
            <v>0</v>
          </cell>
          <cell r="EU22">
            <v>0</v>
          </cell>
          <cell r="EV22">
            <v>0</v>
          </cell>
          <cell r="EW22">
            <v>0</v>
          </cell>
          <cell r="EX22">
            <v>0</v>
          </cell>
          <cell r="EY22">
            <v>0</v>
          </cell>
          <cell r="EZ22">
            <v>0</v>
          </cell>
          <cell r="FA22">
            <v>0</v>
          </cell>
          <cell r="FB22">
            <v>0</v>
          </cell>
          <cell r="FC22">
            <v>0</v>
          </cell>
          <cell r="FD22">
            <v>0</v>
          </cell>
          <cell r="FE22">
            <v>0</v>
          </cell>
          <cell r="FF22">
            <v>0</v>
          </cell>
          <cell r="FG22" t="str">
            <v/>
          </cell>
          <cell r="FH22" t="str">
            <v/>
          </cell>
          <cell r="FI22" t="str">
            <v/>
          </cell>
          <cell r="FJ22" t="str">
            <v/>
          </cell>
          <cell r="FK22">
            <v>0</v>
          </cell>
          <cell r="FN22">
            <v>3.6719841666666664</v>
          </cell>
          <cell r="FO22">
            <v>0</v>
          </cell>
          <cell r="FP22">
            <v>0</v>
          </cell>
          <cell r="FQ22">
            <v>0</v>
          </cell>
          <cell r="FR22">
            <v>0.46</v>
          </cell>
          <cell r="FS22">
            <v>0</v>
          </cell>
          <cell r="FT22">
            <v>0</v>
          </cell>
          <cell r="FU22">
            <v>0.46</v>
          </cell>
          <cell r="FV22">
            <v>0</v>
          </cell>
          <cell r="FW22">
            <v>0</v>
          </cell>
          <cell r="FX22">
            <v>0</v>
          </cell>
          <cell r="FZ22">
            <v>0</v>
          </cell>
          <cell r="GA22">
            <v>0</v>
          </cell>
          <cell r="GB22">
            <v>0</v>
          </cell>
          <cell r="GC22">
            <v>0</v>
          </cell>
          <cell r="GD22">
            <v>0</v>
          </cell>
          <cell r="GE22">
            <v>0</v>
          </cell>
          <cell r="GF22">
            <v>0</v>
          </cell>
          <cell r="GG22">
            <v>0</v>
          </cell>
          <cell r="GH22">
            <v>0</v>
          </cell>
          <cell r="GI22">
            <v>0</v>
          </cell>
          <cell r="GJ22">
            <v>0</v>
          </cell>
          <cell r="GK22">
            <v>3.6719841666666664</v>
          </cell>
          <cell r="GL22">
            <v>0</v>
          </cell>
          <cell r="GM22">
            <v>0</v>
          </cell>
          <cell r="GN22">
            <v>0</v>
          </cell>
          <cell r="GO22">
            <v>0.46</v>
          </cell>
          <cell r="GP22">
            <v>0</v>
          </cell>
          <cell r="GQ22">
            <v>0</v>
          </cell>
          <cell r="GR22">
            <v>0.46</v>
          </cell>
          <cell r="GS22">
            <v>0</v>
          </cell>
          <cell r="GT22">
            <v>0</v>
          </cell>
          <cell r="GU22">
            <v>0</v>
          </cell>
          <cell r="GV22">
            <v>0</v>
          </cell>
          <cell r="GW22">
            <v>0</v>
          </cell>
          <cell r="GX22">
            <v>0</v>
          </cell>
          <cell r="GY22">
            <v>0</v>
          </cell>
          <cell r="GZ22">
            <v>0</v>
          </cell>
          <cell r="HA22">
            <v>0</v>
          </cell>
          <cell r="HB22">
            <v>0</v>
          </cell>
          <cell r="HC22">
            <v>0</v>
          </cell>
          <cell r="HD22">
            <v>0</v>
          </cell>
          <cell r="HE22">
            <v>0</v>
          </cell>
          <cell r="HF22">
            <v>0</v>
          </cell>
          <cell r="HG22">
            <v>0</v>
          </cell>
          <cell r="HH22">
            <v>0</v>
          </cell>
          <cell r="HI22">
            <v>0</v>
          </cell>
          <cell r="HJ22">
            <v>0</v>
          </cell>
          <cell r="HK22">
            <v>0</v>
          </cell>
          <cell r="HL22">
            <v>0</v>
          </cell>
          <cell r="HM22">
            <v>0</v>
          </cell>
          <cell r="HN22">
            <v>0</v>
          </cell>
          <cell r="HO22">
            <v>0</v>
          </cell>
          <cell r="HP22">
            <v>0</v>
          </cell>
          <cell r="HQ22">
            <v>0</v>
          </cell>
          <cell r="HR22">
            <v>0</v>
          </cell>
          <cell r="HS22">
            <v>0</v>
          </cell>
          <cell r="HT22">
            <v>0</v>
          </cell>
          <cell r="HU22">
            <v>0</v>
          </cell>
          <cell r="HV22">
            <v>0</v>
          </cell>
          <cell r="HW22">
            <v>0</v>
          </cell>
          <cell r="HX22">
            <v>0</v>
          </cell>
          <cell r="HY22">
            <v>0</v>
          </cell>
          <cell r="HZ22">
            <v>0</v>
          </cell>
          <cell r="IA22">
            <v>0</v>
          </cell>
          <cell r="IB22">
            <v>0</v>
          </cell>
          <cell r="IC22">
            <v>3.6719841666666664</v>
          </cell>
          <cell r="ID22">
            <v>0</v>
          </cell>
          <cell r="IE22">
            <v>0</v>
          </cell>
          <cell r="IF22">
            <v>0</v>
          </cell>
          <cell r="IG22">
            <v>0.46</v>
          </cell>
          <cell r="IH22">
            <v>0</v>
          </cell>
          <cell r="II22">
            <v>0</v>
          </cell>
          <cell r="IJ22">
            <v>0.46</v>
          </cell>
          <cell r="IK22">
            <v>0</v>
          </cell>
          <cell r="IL22">
            <v>0</v>
          </cell>
          <cell r="IM22">
            <v>0</v>
          </cell>
          <cell r="IN22">
            <v>0</v>
          </cell>
          <cell r="IO22">
            <v>0</v>
          </cell>
          <cell r="IP22">
            <v>0</v>
          </cell>
          <cell r="IQ22">
            <v>0</v>
          </cell>
          <cell r="IR22">
            <v>0</v>
          </cell>
          <cell r="IS22">
            <v>0</v>
          </cell>
          <cell r="IT22">
            <v>0</v>
          </cell>
          <cell r="IU22">
            <v>0</v>
          </cell>
          <cell r="IV22">
            <v>0</v>
          </cell>
          <cell r="IW22">
            <v>0</v>
          </cell>
          <cell r="IX22">
            <v>0</v>
          </cell>
          <cell r="IY22">
            <v>0</v>
          </cell>
          <cell r="IZ22">
            <v>0</v>
          </cell>
          <cell r="JA22">
            <v>0</v>
          </cell>
          <cell r="JB22">
            <v>0</v>
          </cell>
          <cell r="JC22">
            <v>0</v>
          </cell>
          <cell r="JD22">
            <v>0</v>
          </cell>
          <cell r="JE22">
            <v>0</v>
          </cell>
          <cell r="JF22">
            <v>0</v>
          </cell>
          <cell r="JG22">
            <v>0</v>
          </cell>
          <cell r="JH22">
            <v>0</v>
          </cell>
          <cell r="JI22">
            <v>0</v>
          </cell>
          <cell r="JJ22">
            <v>0</v>
          </cell>
          <cell r="JK22">
            <v>0</v>
          </cell>
          <cell r="JL22">
            <v>0</v>
          </cell>
          <cell r="JM22">
            <v>0</v>
          </cell>
          <cell r="JN22">
            <v>0</v>
          </cell>
          <cell r="JO22">
            <v>0</v>
          </cell>
          <cell r="JP22">
            <v>0</v>
          </cell>
          <cell r="JQ22">
            <v>0</v>
          </cell>
          <cell r="JR22">
            <v>0</v>
          </cell>
          <cell r="JS22">
            <v>0</v>
          </cell>
          <cell r="JT22">
            <v>0</v>
          </cell>
          <cell r="JU22">
            <v>0</v>
          </cell>
          <cell r="JV22">
            <v>0</v>
          </cell>
          <cell r="JW22">
            <v>0</v>
          </cell>
          <cell r="JX22">
            <v>0</v>
          </cell>
          <cell r="JY22">
            <v>0</v>
          </cell>
          <cell r="JZ22">
            <v>0</v>
          </cell>
          <cell r="KA22">
            <v>0</v>
          </cell>
          <cell r="KB22">
            <v>0</v>
          </cell>
          <cell r="KC22">
            <v>0</v>
          </cell>
          <cell r="KD22">
            <v>0</v>
          </cell>
          <cell r="KE22">
            <v>0</v>
          </cell>
          <cell r="KF22">
            <v>0</v>
          </cell>
          <cell r="KG22">
            <v>0</v>
          </cell>
          <cell r="KH22">
            <v>0</v>
          </cell>
          <cell r="KI22">
            <v>0</v>
          </cell>
          <cell r="KJ22">
            <v>0</v>
          </cell>
          <cell r="KK22">
            <v>0</v>
          </cell>
          <cell r="KL22">
            <v>0</v>
          </cell>
          <cell r="KM22">
            <v>0</v>
          </cell>
          <cell r="KN22">
            <v>0</v>
          </cell>
          <cell r="KO22">
            <v>0</v>
          </cell>
          <cell r="KP22">
            <v>0</v>
          </cell>
          <cell r="KQ22">
            <v>0</v>
          </cell>
          <cell r="KR22">
            <v>0</v>
          </cell>
          <cell r="KS22">
            <v>0</v>
          </cell>
          <cell r="KT22">
            <v>0</v>
          </cell>
          <cell r="KU22">
            <v>0</v>
          </cell>
          <cell r="KV22">
            <v>0</v>
          </cell>
          <cell r="KW22">
            <v>0</v>
          </cell>
          <cell r="KX22">
            <v>0</v>
          </cell>
          <cell r="KY22">
            <v>0</v>
          </cell>
          <cell r="KZ22">
            <v>0</v>
          </cell>
          <cell r="LA22">
            <v>0</v>
          </cell>
          <cell r="LB22">
            <v>0</v>
          </cell>
          <cell r="LC22">
            <v>0</v>
          </cell>
          <cell r="LD22">
            <v>0</v>
          </cell>
          <cell r="LE22">
            <v>0</v>
          </cell>
          <cell r="LF22">
            <v>0</v>
          </cell>
          <cell r="LG22">
            <v>0</v>
          </cell>
          <cell r="LH22">
            <v>0</v>
          </cell>
          <cell r="LI22">
            <v>0</v>
          </cell>
          <cell r="LJ22">
            <v>0</v>
          </cell>
          <cell r="LK22">
            <v>0</v>
          </cell>
          <cell r="LL22">
            <v>0</v>
          </cell>
          <cell r="LQ22">
            <v>0</v>
          </cell>
          <cell r="LR22">
            <v>0</v>
          </cell>
          <cell r="LS22">
            <v>0</v>
          </cell>
          <cell r="LT22">
            <v>0</v>
          </cell>
          <cell r="LU22">
            <v>0</v>
          </cell>
          <cell r="LX22">
            <v>0</v>
          </cell>
          <cell r="LY22">
            <v>0</v>
          </cell>
          <cell r="LZ22">
            <v>0</v>
          </cell>
          <cell r="MA22">
            <v>0</v>
          </cell>
          <cell r="MB22">
            <v>0</v>
          </cell>
          <cell r="MC22">
            <v>0</v>
          </cell>
          <cell r="MD22">
            <v>0</v>
          </cell>
          <cell r="ME22">
            <v>0</v>
          </cell>
          <cell r="MF22">
            <v>0</v>
          </cell>
          <cell r="MG22">
            <v>0</v>
          </cell>
          <cell r="MH22">
            <v>0</v>
          </cell>
          <cell r="MI22">
            <v>0</v>
          </cell>
          <cell r="MJ22">
            <v>0</v>
          </cell>
          <cell r="MK22">
            <v>0</v>
          </cell>
          <cell r="ML22">
            <v>0</v>
          </cell>
          <cell r="MM22">
            <v>0</v>
          </cell>
          <cell r="MN22">
            <v>0</v>
          </cell>
          <cell r="MO22">
            <v>0</v>
          </cell>
          <cell r="MP22">
            <v>0</v>
          </cell>
          <cell r="MQ22">
            <v>0</v>
          </cell>
          <cell r="MR22">
            <v>0</v>
          </cell>
          <cell r="MS22">
            <v>0</v>
          </cell>
          <cell r="MT22">
            <v>0</v>
          </cell>
          <cell r="MU22">
            <v>0</v>
          </cell>
          <cell r="MV22">
            <v>0</v>
          </cell>
          <cell r="MW22">
            <v>0</v>
          </cell>
          <cell r="MX22">
            <v>0</v>
          </cell>
          <cell r="MY22">
            <v>0</v>
          </cell>
          <cell r="MZ22">
            <v>0</v>
          </cell>
          <cell r="NA22">
            <v>0</v>
          </cell>
          <cell r="NB22">
            <v>0</v>
          </cell>
          <cell r="NC22">
            <v>0</v>
          </cell>
          <cell r="ND22">
            <v>0</v>
          </cell>
          <cell r="NE22">
            <v>0</v>
          </cell>
          <cell r="NF22">
            <v>0</v>
          </cell>
          <cell r="NG22">
            <v>0</v>
          </cell>
          <cell r="NH22">
            <v>0</v>
          </cell>
          <cell r="NI22">
            <v>0</v>
          </cell>
          <cell r="NJ22">
            <v>0</v>
          </cell>
          <cell r="NK22">
            <v>0</v>
          </cell>
          <cell r="NL22">
            <v>0</v>
          </cell>
          <cell r="NM22">
            <v>0</v>
          </cell>
          <cell r="NN22">
            <v>0</v>
          </cell>
          <cell r="NO22">
            <v>0</v>
          </cell>
          <cell r="NP22">
            <v>0</v>
          </cell>
          <cell r="NQ22">
            <v>0</v>
          </cell>
          <cell r="NR22">
            <v>0</v>
          </cell>
          <cell r="NS22">
            <v>0</v>
          </cell>
          <cell r="NT22">
            <v>0</v>
          </cell>
          <cell r="NU22">
            <v>0</v>
          </cell>
          <cell r="NV22">
            <v>0</v>
          </cell>
          <cell r="NW22">
            <v>0</v>
          </cell>
          <cell r="NX22">
            <v>0</v>
          </cell>
          <cell r="NY22">
            <v>0</v>
          </cell>
          <cell r="NZ22">
            <v>0</v>
          </cell>
          <cell r="OA22">
            <v>0</v>
          </cell>
          <cell r="OB22">
            <v>0</v>
          </cell>
          <cell r="OC22">
            <v>0</v>
          </cell>
          <cell r="OD22">
            <v>0</v>
          </cell>
          <cell r="OE22">
            <v>0</v>
          </cell>
          <cell r="OF22">
            <v>0</v>
          </cell>
          <cell r="OG22">
            <v>0</v>
          </cell>
          <cell r="OH22">
            <v>0</v>
          </cell>
          <cell r="OI22">
            <v>0</v>
          </cell>
          <cell r="OJ22">
            <v>0</v>
          </cell>
          <cell r="OL22">
            <v>2021</v>
          </cell>
          <cell r="OM22">
            <v>2024</v>
          </cell>
          <cell r="ON22">
            <v>2024</v>
          </cell>
          <cell r="OO22">
            <v>2024</v>
          </cell>
          <cell r="OP22" t="str">
            <v>с</v>
          </cell>
          <cell r="OT22">
            <v>4.4063809959999993</v>
          </cell>
          <cell r="OV22">
            <v>0</v>
          </cell>
          <cell r="OW22">
            <v>0</v>
          </cell>
          <cell r="OX22">
            <v>0</v>
          </cell>
          <cell r="OY22">
            <v>0</v>
          </cell>
          <cell r="OZ22">
            <v>0</v>
          </cell>
        </row>
        <row r="23">
          <cell r="A23" t="str">
            <v>M_Che426</v>
          </cell>
          <cell r="B23" t="str">
            <v>1.1.1.1.3</v>
          </cell>
          <cell r="C23" t="str">
            <v>Строительство ВКЛ 35 кВ от ПС 110 кВ Горячеисточненская до проектируемой ПС 35/10кВ Аэровокзал с подвеской ВОЛС протяжённостью 13,4 км для технологического присоединения аэропорта Грозный (Северный) (договор ТП от 08.04.2021 №11709/2020/ЧЭ/ГРОГЭС ГУП "Интерсеть", ДС от 17.01.2023 №1)</v>
          </cell>
          <cell r="D23" t="str">
            <v>M_Che426</v>
          </cell>
          <cell r="E23">
            <v>65.617463011200002</v>
          </cell>
          <cell r="H23">
            <v>41.596887019200004</v>
          </cell>
          <cell r="J23">
            <v>63.797826532000002</v>
          </cell>
          <cell r="K23">
            <v>24.020575991999998</v>
          </cell>
          <cell r="L23">
            <v>39.777250540000004</v>
          </cell>
          <cell r="M23">
            <v>0</v>
          </cell>
          <cell r="N23">
            <v>0</v>
          </cell>
          <cell r="O23">
            <v>0</v>
          </cell>
          <cell r="P23">
            <v>39.777250540000004</v>
          </cell>
          <cell r="Q23">
            <v>0</v>
          </cell>
          <cell r="R23">
            <v>0</v>
          </cell>
          <cell r="S23">
            <v>0</v>
          </cell>
          <cell r="T23">
            <v>0</v>
          </cell>
          <cell r="U23">
            <v>0</v>
          </cell>
          <cell r="V23">
            <v>0</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v>0</v>
          </cell>
          <cell r="BB23" t="str">
            <v/>
          </cell>
          <cell r="BC23" t="str">
            <v/>
          </cell>
          <cell r="BD23" t="str">
            <v/>
          </cell>
          <cell r="BE23" t="str">
            <v/>
          </cell>
          <cell r="BF23">
            <v>0</v>
          </cell>
          <cell r="BG23">
            <v>0</v>
          </cell>
          <cell r="BH23">
            <v>0</v>
          </cell>
          <cell r="BI23">
            <v>0</v>
          </cell>
          <cell r="BJ23">
            <v>0</v>
          </cell>
          <cell r="BK23">
            <v>0</v>
          </cell>
          <cell r="BL23">
            <v>0</v>
          </cell>
          <cell r="BM23">
            <v>0</v>
          </cell>
          <cell r="BN23">
            <v>0</v>
          </cell>
          <cell r="BO23">
            <v>0</v>
          </cell>
          <cell r="BP23">
            <v>0</v>
          </cell>
          <cell r="BQ23">
            <v>0</v>
          </cell>
          <cell r="BR23">
            <v>0</v>
          </cell>
          <cell r="BS23">
            <v>0</v>
          </cell>
          <cell r="BT23">
            <v>0</v>
          </cell>
          <cell r="BU23">
            <v>0</v>
          </cell>
          <cell r="BV23">
            <v>0</v>
          </cell>
          <cell r="BW23">
            <v>0</v>
          </cell>
          <cell r="BX23">
            <v>0</v>
          </cell>
          <cell r="BY23">
            <v>0</v>
          </cell>
          <cell r="BZ23">
            <v>0</v>
          </cell>
          <cell r="CA23">
            <v>0</v>
          </cell>
          <cell r="CB23">
            <v>0</v>
          </cell>
          <cell r="CC23">
            <v>0</v>
          </cell>
          <cell r="CD23">
            <v>0</v>
          </cell>
          <cell r="CE23">
            <v>0</v>
          </cell>
          <cell r="CF23">
            <v>0</v>
          </cell>
          <cell r="CG23">
            <v>0</v>
          </cell>
          <cell r="CH23">
            <v>0</v>
          </cell>
          <cell r="CI23">
            <v>0</v>
          </cell>
          <cell r="CJ23">
            <v>0</v>
          </cell>
          <cell r="CK23">
            <v>0</v>
          </cell>
          <cell r="CL23">
            <v>0</v>
          </cell>
          <cell r="CM23">
            <v>0</v>
          </cell>
          <cell r="CN23">
            <v>0</v>
          </cell>
          <cell r="CO23">
            <v>0</v>
          </cell>
          <cell r="CP23">
            <v>0</v>
          </cell>
          <cell r="CQ23" t="str">
            <v/>
          </cell>
          <cell r="CR23" t="str">
            <v/>
          </cell>
          <cell r="CS23" t="str">
            <v/>
          </cell>
          <cell r="CT23" t="str">
            <v/>
          </cell>
          <cell r="CU23">
            <v>0</v>
          </cell>
          <cell r="CX23">
            <v>54.681218333333334</v>
          </cell>
          <cell r="CY23">
            <v>1.6636230400000003</v>
          </cell>
          <cell r="CZ23">
            <v>49.690829999999998</v>
          </cell>
          <cell r="DA23">
            <v>2.2278333333333337E-2</v>
          </cell>
          <cell r="DB23">
            <v>3.3044869600000029</v>
          </cell>
          <cell r="DE23">
            <v>36.408687889999996</v>
          </cell>
          <cell r="DG23">
            <v>53.164855443333337</v>
          </cell>
          <cell r="DH23">
            <v>18.272530443333338</v>
          </cell>
          <cell r="DI23">
            <v>34.892325</v>
          </cell>
          <cell r="DJ23">
            <v>0</v>
          </cell>
          <cell r="DK23">
            <v>34.892325</v>
          </cell>
          <cell r="DL23">
            <v>0</v>
          </cell>
          <cell r="DM23">
            <v>0</v>
          </cell>
          <cell r="DN23">
            <v>0</v>
          </cell>
          <cell r="DS23">
            <v>0</v>
          </cell>
          <cell r="DT23">
            <v>0</v>
          </cell>
          <cell r="DU23">
            <v>0</v>
          </cell>
          <cell r="DV23">
            <v>0</v>
          </cell>
          <cell r="DW23">
            <v>0</v>
          </cell>
          <cell r="DX23" t="str">
            <v/>
          </cell>
          <cell r="DY23" t="str">
            <v/>
          </cell>
          <cell r="DZ23" t="str">
            <v/>
          </cell>
          <cell r="EA23" t="str">
            <v/>
          </cell>
          <cell r="EB23">
            <v>0</v>
          </cell>
          <cell r="EC23">
            <v>0</v>
          </cell>
          <cell r="ED23">
            <v>0</v>
          </cell>
          <cell r="EE23">
            <v>0</v>
          </cell>
          <cell r="EF23">
            <v>0</v>
          </cell>
          <cell r="EG23">
            <v>0</v>
          </cell>
          <cell r="EH23">
            <v>0</v>
          </cell>
          <cell r="EI23">
            <v>0</v>
          </cell>
          <cell r="EJ23">
            <v>0</v>
          </cell>
          <cell r="EK23">
            <v>0</v>
          </cell>
          <cell r="EL23">
            <v>0</v>
          </cell>
          <cell r="EM23">
            <v>0</v>
          </cell>
          <cell r="EN23">
            <v>0</v>
          </cell>
          <cell r="EO23">
            <v>0</v>
          </cell>
          <cell r="EP23">
            <v>0</v>
          </cell>
          <cell r="EQ23">
            <v>0</v>
          </cell>
          <cell r="ER23">
            <v>0</v>
          </cell>
          <cell r="ES23">
            <v>0</v>
          </cell>
          <cell r="ET23">
            <v>0</v>
          </cell>
          <cell r="EU23">
            <v>0</v>
          </cell>
          <cell r="EV23">
            <v>0</v>
          </cell>
          <cell r="EW23">
            <v>0</v>
          </cell>
          <cell r="EX23">
            <v>0</v>
          </cell>
          <cell r="EY23">
            <v>0</v>
          </cell>
          <cell r="EZ23">
            <v>0</v>
          </cell>
          <cell r="FA23">
            <v>0</v>
          </cell>
          <cell r="FB23">
            <v>0</v>
          </cell>
          <cell r="FC23">
            <v>0</v>
          </cell>
          <cell r="FD23">
            <v>0</v>
          </cell>
          <cell r="FE23">
            <v>0</v>
          </cell>
          <cell r="FF23">
            <v>0</v>
          </cell>
          <cell r="FG23" t="str">
            <v/>
          </cell>
          <cell r="FH23" t="str">
            <v/>
          </cell>
          <cell r="FI23" t="str">
            <v/>
          </cell>
          <cell r="FJ23" t="str">
            <v/>
          </cell>
          <cell r="FK23">
            <v>0</v>
          </cell>
          <cell r="FN23">
            <v>54.681218333333334</v>
          </cell>
          <cell r="FO23">
            <v>0</v>
          </cell>
          <cell r="FP23">
            <v>0</v>
          </cell>
          <cell r="FQ23">
            <v>0</v>
          </cell>
          <cell r="FR23">
            <v>13.395</v>
          </cell>
          <cell r="FS23">
            <v>10.275</v>
          </cell>
          <cell r="FT23">
            <v>0</v>
          </cell>
          <cell r="FU23">
            <v>3.12</v>
          </cell>
          <cell r="FV23">
            <v>0</v>
          </cell>
          <cell r="FW23">
            <v>0</v>
          </cell>
          <cell r="FX23">
            <v>0</v>
          </cell>
          <cell r="FZ23">
            <v>0</v>
          </cell>
          <cell r="GA23">
            <v>0</v>
          </cell>
          <cell r="GB23">
            <v>0</v>
          </cell>
          <cell r="GC23">
            <v>0</v>
          </cell>
          <cell r="GD23">
            <v>0</v>
          </cell>
          <cell r="GE23">
            <v>0</v>
          </cell>
          <cell r="GF23">
            <v>0</v>
          </cell>
          <cell r="GG23">
            <v>0</v>
          </cell>
          <cell r="GH23">
            <v>0</v>
          </cell>
          <cell r="GI23">
            <v>0</v>
          </cell>
          <cell r="GJ23">
            <v>0</v>
          </cell>
          <cell r="GK23">
            <v>54.681218333333334</v>
          </cell>
          <cell r="GL23">
            <v>0</v>
          </cell>
          <cell r="GM23">
            <v>0</v>
          </cell>
          <cell r="GN23">
            <v>0</v>
          </cell>
          <cell r="GO23">
            <v>13.395</v>
          </cell>
          <cell r="GP23">
            <v>10.275</v>
          </cell>
          <cell r="GQ23">
            <v>0</v>
          </cell>
          <cell r="GR23">
            <v>3.12</v>
          </cell>
          <cell r="GS23">
            <v>0</v>
          </cell>
          <cell r="GT23">
            <v>0</v>
          </cell>
          <cell r="GU23">
            <v>0</v>
          </cell>
          <cell r="GV23">
            <v>0</v>
          </cell>
          <cell r="GW23">
            <v>0</v>
          </cell>
          <cell r="GX23">
            <v>0</v>
          </cell>
          <cell r="GY23">
            <v>0</v>
          </cell>
          <cell r="GZ23">
            <v>0</v>
          </cell>
          <cell r="HA23">
            <v>0</v>
          </cell>
          <cell r="HB23">
            <v>0</v>
          </cell>
          <cell r="HC23">
            <v>0</v>
          </cell>
          <cell r="HD23">
            <v>0</v>
          </cell>
          <cell r="HE23">
            <v>0</v>
          </cell>
          <cell r="HF23">
            <v>0</v>
          </cell>
          <cell r="HG23">
            <v>0</v>
          </cell>
          <cell r="HH23">
            <v>0</v>
          </cell>
          <cell r="HI23">
            <v>0</v>
          </cell>
          <cell r="HJ23">
            <v>0</v>
          </cell>
          <cell r="HK23">
            <v>0</v>
          </cell>
          <cell r="HL23">
            <v>0</v>
          </cell>
          <cell r="HM23">
            <v>0</v>
          </cell>
          <cell r="HN23">
            <v>0</v>
          </cell>
          <cell r="HO23">
            <v>0</v>
          </cell>
          <cell r="HP23">
            <v>0</v>
          </cell>
          <cell r="HQ23">
            <v>0</v>
          </cell>
          <cell r="HR23">
            <v>0</v>
          </cell>
          <cell r="HS23">
            <v>0</v>
          </cell>
          <cell r="HT23">
            <v>0</v>
          </cell>
          <cell r="HU23">
            <v>0</v>
          </cell>
          <cell r="HV23">
            <v>0</v>
          </cell>
          <cell r="HW23">
            <v>0</v>
          </cell>
          <cell r="HX23">
            <v>0</v>
          </cell>
          <cell r="HY23">
            <v>0</v>
          </cell>
          <cell r="HZ23">
            <v>0</v>
          </cell>
          <cell r="IA23">
            <v>0</v>
          </cell>
          <cell r="IB23">
            <v>0</v>
          </cell>
          <cell r="IC23">
            <v>54.681218333333334</v>
          </cell>
          <cell r="ID23">
            <v>0</v>
          </cell>
          <cell r="IE23">
            <v>0</v>
          </cell>
          <cell r="IF23">
            <v>0</v>
          </cell>
          <cell r="IG23">
            <v>13.395</v>
          </cell>
          <cell r="IH23">
            <v>10.275</v>
          </cell>
          <cell r="II23">
            <v>0</v>
          </cell>
          <cell r="IJ23">
            <v>3.12</v>
          </cell>
          <cell r="IK23">
            <v>0</v>
          </cell>
          <cell r="IL23">
            <v>0</v>
          </cell>
          <cell r="IM23">
            <v>0</v>
          </cell>
          <cell r="IN23">
            <v>0</v>
          </cell>
          <cell r="IO23">
            <v>0</v>
          </cell>
          <cell r="IP23">
            <v>0</v>
          </cell>
          <cell r="IQ23">
            <v>0</v>
          </cell>
          <cell r="IR23">
            <v>0</v>
          </cell>
          <cell r="IS23">
            <v>0</v>
          </cell>
          <cell r="IT23">
            <v>0</v>
          </cell>
          <cell r="IU23">
            <v>0</v>
          </cell>
          <cell r="IV23">
            <v>0</v>
          </cell>
          <cell r="IW23">
            <v>0</v>
          </cell>
          <cell r="IX23">
            <v>0</v>
          </cell>
          <cell r="IY23">
            <v>0</v>
          </cell>
          <cell r="IZ23">
            <v>0</v>
          </cell>
          <cell r="JA23">
            <v>0</v>
          </cell>
          <cell r="JB23">
            <v>0</v>
          </cell>
          <cell r="JC23">
            <v>0</v>
          </cell>
          <cell r="JD23">
            <v>0</v>
          </cell>
          <cell r="JE23">
            <v>0</v>
          </cell>
          <cell r="JF23">
            <v>0</v>
          </cell>
          <cell r="JG23">
            <v>0</v>
          </cell>
          <cell r="JH23">
            <v>0</v>
          </cell>
          <cell r="JI23">
            <v>0</v>
          </cell>
          <cell r="JJ23">
            <v>0</v>
          </cell>
          <cell r="JK23">
            <v>0</v>
          </cell>
          <cell r="JL23">
            <v>0</v>
          </cell>
          <cell r="JM23">
            <v>0</v>
          </cell>
          <cell r="JN23">
            <v>0</v>
          </cell>
          <cell r="JO23">
            <v>0</v>
          </cell>
          <cell r="JP23">
            <v>0</v>
          </cell>
          <cell r="JQ23">
            <v>0</v>
          </cell>
          <cell r="JR23">
            <v>0</v>
          </cell>
          <cell r="JS23">
            <v>0</v>
          </cell>
          <cell r="JT23">
            <v>0</v>
          </cell>
          <cell r="JU23">
            <v>0</v>
          </cell>
          <cell r="JV23">
            <v>0</v>
          </cell>
          <cell r="JW23">
            <v>0</v>
          </cell>
          <cell r="JX23">
            <v>0</v>
          </cell>
          <cell r="JY23">
            <v>0</v>
          </cell>
          <cell r="JZ23">
            <v>0</v>
          </cell>
          <cell r="KA23">
            <v>0</v>
          </cell>
          <cell r="KB23">
            <v>0</v>
          </cell>
          <cell r="KC23">
            <v>0</v>
          </cell>
          <cell r="KD23">
            <v>0</v>
          </cell>
          <cell r="KE23">
            <v>0</v>
          </cell>
          <cell r="KF23">
            <v>0</v>
          </cell>
          <cell r="KG23">
            <v>0</v>
          </cell>
          <cell r="KH23">
            <v>0</v>
          </cell>
          <cell r="KI23">
            <v>0</v>
          </cell>
          <cell r="KJ23">
            <v>0</v>
          </cell>
          <cell r="KK23">
            <v>0</v>
          </cell>
          <cell r="KL23">
            <v>0</v>
          </cell>
          <cell r="KM23">
            <v>0</v>
          </cell>
          <cell r="KN23">
            <v>0</v>
          </cell>
          <cell r="KO23">
            <v>0</v>
          </cell>
          <cell r="KP23">
            <v>0</v>
          </cell>
          <cell r="KQ23">
            <v>0</v>
          </cell>
          <cell r="KR23">
            <v>0</v>
          </cell>
          <cell r="KS23">
            <v>0</v>
          </cell>
          <cell r="KT23">
            <v>0</v>
          </cell>
          <cell r="KU23">
            <v>0</v>
          </cell>
          <cell r="KV23">
            <v>0</v>
          </cell>
          <cell r="KW23">
            <v>0</v>
          </cell>
          <cell r="KX23">
            <v>0</v>
          </cell>
          <cell r="KY23">
            <v>0</v>
          </cell>
          <cell r="KZ23">
            <v>0</v>
          </cell>
          <cell r="LA23">
            <v>0</v>
          </cell>
          <cell r="LB23">
            <v>0</v>
          </cell>
          <cell r="LC23">
            <v>0</v>
          </cell>
          <cell r="LD23">
            <v>0</v>
          </cell>
          <cell r="LE23">
            <v>0</v>
          </cell>
          <cell r="LF23">
            <v>0</v>
          </cell>
          <cell r="LG23">
            <v>0</v>
          </cell>
          <cell r="LH23">
            <v>0</v>
          </cell>
          <cell r="LI23">
            <v>0</v>
          </cell>
          <cell r="LJ23">
            <v>0</v>
          </cell>
          <cell r="LK23">
            <v>0</v>
          </cell>
          <cell r="LL23">
            <v>0</v>
          </cell>
          <cell r="LQ23">
            <v>0</v>
          </cell>
          <cell r="LR23">
            <v>0</v>
          </cell>
          <cell r="LS23">
            <v>0</v>
          </cell>
          <cell r="LT23">
            <v>0</v>
          </cell>
          <cell r="LU23">
            <v>0</v>
          </cell>
          <cell r="LX23">
            <v>0</v>
          </cell>
          <cell r="LY23">
            <v>0</v>
          </cell>
          <cell r="LZ23">
            <v>0</v>
          </cell>
          <cell r="MA23">
            <v>0</v>
          </cell>
          <cell r="MB23">
            <v>0</v>
          </cell>
          <cell r="MC23">
            <v>0</v>
          </cell>
          <cell r="MD23">
            <v>0</v>
          </cell>
          <cell r="ME23">
            <v>0</v>
          </cell>
          <cell r="MF23">
            <v>0</v>
          </cell>
          <cell r="MG23">
            <v>0</v>
          </cell>
          <cell r="MH23">
            <v>0</v>
          </cell>
          <cell r="MI23">
            <v>0</v>
          </cell>
          <cell r="MJ23">
            <v>0</v>
          </cell>
          <cell r="MK23">
            <v>0</v>
          </cell>
          <cell r="ML23">
            <v>0</v>
          </cell>
          <cell r="MM23">
            <v>0</v>
          </cell>
          <cell r="MN23">
            <v>0</v>
          </cell>
          <cell r="MO23">
            <v>0</v>
          </cell>
          <cell r="MP23">
            <v>0</v>
          </cell>
          <cell r="MQ23">
            <v>0</v>
          </cell>
          <cell r="MR23">
            <v>0</v>
          </cell>
          <cell r="MS23">
            <v>0</v>
          </cell>
          <cell r="MT23">
            <v>0</v>
          </cell>
          <cell r="MU23">
            <v>0</v>
          </cell>
          <cell r="MV23">
            <v>0</v>
          </cell>
          <cell r="MW23">
            <v>0</v>
          </cell>
          <cell r="MX23">
            <v>0</v>
          </cell>
          <cell r="MY23">
            <v>0</v>
          </cell>
          <cell r="MZ23">
            <v>0</v>
          </cell>
          <cell r="NA23">
            <v>0</v>
          </cell>
          <cell r="NB23">
            <v>0</v>
          </cell>
          <cell r="NC23">
            <v>0</v>
          </cell>
          <cell r="ND23">
            <v>0</v>
          </cell>
          <cell r="NE23">
            <v>0</v>
          </cell>
          <cell r="NF23">
            <v>0</v>
          </cell>
          <cell r="NG23">
            <v>0</v>
          </cell>
          <cell r="NH23">
            <v>0</v>
          </cell>
          <cell r="NI23">
            <v>0</v>
          </cell>
          <cell r="NJ23">
            <v>0</v>
          </cell>
          <cell r="NK23">
            <v>0</v>
          </cell>
          <cell r="NL23">
            <v>0</v>
          </cell>
          <cell r="NM23">
            <v>0</v>
          </cell>
          <cell r="NN23">
            <v>0</v>
          </cell>
          <cell r="NO23">
            <v>0</v>
          </cell>
          <cell r="NP23">
            <v>0</v>
          </cell>
          <cell r="NQ23">
            <v>0</v>
          </cell>
          <cell r="NR23">
            <v>0</v>
          </cell>
          <cell r="NS23">
            <v>0</v>
          </cell>
          <cell r="NT23">
            <v>0</v>
          </cell>
          <cell r="NU23">
            <v>0</v>
          </cell>
          <cell r="NV23">
            <v>0</v>
          </cell>
          <cell r="NW23">
            <v>0</v>
          </cell>
          <cell r="NX23">
            <v>0</v>
          </cell>
          <cell r="NY23">
            <v>0</v>
          </cell>
          <cell r="NZ23">
            <v>0</v>
          </cell>
          <cell r="OA23">
            <v>0</v>
          </cell>
          <cell r="OB23">
            <v>0</v>
          </cell>
          <cell r="OC23">
            <v>0</v>
          </cell>
          <cell r="OD23">
            <v>0</v>
          </cell>
          <cell r="OE23">
            <v>0</v>
          </cell>
          <cell r="OF23">
            <v>0</v>
          </cell>
          <cell r="OG23">
            <v>0</v>
          </cell>
          <cell r="OH23">
            <v>0</v>
          </cell>
          <cell r="OI23">
            <v>0</v>
          </cell>
          <cell r="OJ23">
            <v>0</v>
          </cell>
          <cell r="OL23">
            <v>2021</v>
          </cell>
          <cell r="OM23">
            <v>2024</v>
          </cell>
          <cell r="ON23">
            <v>2024</v>
          </cell>
          <cell r="OO23">
            <v>2024</v>
          </cell>
          <cell r="OP23" t="str">
            <v>с</v>
          </cell>
          <cell r="OT23">
            <v>65.617463011200002</v>
          </cell>
          <cell r="OV23">
            <v>0</v>
          </cell>
          <cell r="OW23">
            <v>0</v>
          </cell>
          <cell r="OX23">
            <v>0</v>
          </cell>
          <cell r="OY23">
            <v>0</v>
          </cell>
          <cell r="OZ23">
            <v>0</v>
          </cell>
        </row>
        <row r="24">
          <cell r="A24" t="str">
            <v>M_Che427</v>
          </cell>
          <cell r="B24" t="str">
            <v>1.1.1.1.3</v>
          </cell>
          <cell r="C24" t="str">
            <v xml:space="preserve">Строительство ПС 35 кВ Аэровокзал (установка трансформаторов мощностью 2х6,3 МВА)  для технологического присоединения аэропорта Грозный (Северный) (договор ТП от 08.04.2021 №11709/2020/ЧЭ/ГРОГЭС ГУП "Интерсеть", ДС от 17.01.2023 №1) </v>
          </cell>
          <cell r="D24" t="str">
            <v>M_Che427</v>
          </cell>
          <cell r="E24">
            <v>238.1023119992</v>
          </cell>
          <cell r="H24">
            <v>148.5474565362</v>
          </cell>
          <cell r="J24">
            <v>232.01255414799999</v>
          </cell>
          <cell r="K24">
            <v>89.554855462999996</v>
          </cell>
          <cell r="L24">
            <v>142.457698685</v>
          </cell>
          <cell r="M24">
            <v>0</v>
          </cell>
          <cell r="N24">
            <v>0</v>
          </cell>
          <cell r="O24">
            <v>0</v>
          </cell>
          <cell r="P24">
            <v>142.457698685</v>
          </cell>
          <cell r="Q24">
            <v>0</v>
          </cell>
          <cell r="R24">
            <v>78.304661544800013</v>
          </cell>
          <cell r="S24">
            <v>0</v>
          </cell>
          <cell r="T24">
            <v>0</v>
          </cell>
          <cell r="U24">
            <v>0</v>
          </cell>
          <cell r="V24">
            <v>2.4493024800000001</v>
          </cell>
          <cell r="W24">
            <v>75.855359064800012</v>
          </cell>
          <cell r="X24">
            <v>26</v>
          </cell>
          <cell r="Y24">
            <v>0</v>
          </cell>
          <cell r="Z24">
            <v>0</v>
          </cell>
          <cell r="AA24">
            <v>0</v>
          </cell>
          <cell r="AB24">
            <v>0</v>
          </cell>
          <cell r="AC24">
            <v>26</v>
          </cell>
          <cell r="AD24">
            <v>26</v>
          </cell>
          <cell r="AE24">
            <v>0</v>
          </cell>
          <cell r="AF24">
            <v>0</v>
          </cell>
          <cell r="AG24">
            <v>0</v>
          </cell>
          <cell r="AH24">
            <v>0</v>
          </cell>
          <cell r="AI24">
            <v>26</v>
          </cell>
          <cell r="AJ24">
            <v>26.304661544800013</v>
          </cell>
          <cell r="AK24">
            <v>0</v>
          </cell>
          <cell r="AL24">
            <v>0</v>
          </cell>
          <cell r="AM24">
            <v>0</v>
          </cell>
          <cell r="AN24">
            <v>2.4493024800000001</v>
          </cell>
          <cell r="AO24">
            <v>23.855359064800012</v>
          </cell>
          <cell r="AP24">
            <v>0</v>
          </cell>
          <cell r="AQ24">
            <v>0</v>
          </cell>
          <cell r="AR24">
            <v>0</v>
          </cell>
          <cell r="AS24">
            <v>0</v>
          </cell>
          <cell r="AT24">
            <v>0</v>
          </cell>
          <cell r="AU24">
            <v>0</v>
          </cell>
          <cell r="AV24">
            <v>26</v>
          </cell>
          <cell r="AW24">
            <v>0</v>
          </cell>
          <cell r="AX24">
            <v>0</v>
          </cell>
          <cell r="AY24">
            <v>0</v>
          </cell>
          <cell r="AZ24">
            <v>0</v>
          </cell>
          <cell r="BA24">
            <v>26</v>
          </cell>
          <cell r="BB24">
            <v>1</v>
          </cell>
          <cell r="BC24" t="str">
            <v/>
          </cell>
          <cell r="BD24">
            <v>3</v>
          </cell>
          <cell r="BE24" t="str">
            <v/>
          </cell>
          <cell r="BF24" t="str">
            <v>1 3</v>
          </cell>
          <cell r="BG24">
            <v>0</v>
          </cell>
          <cell r="BH24">
            <v>0</v>
          </cell>
          <cell r="BI24">
            <v>0</v>
          </cell>
          <cell r="BJ24">
            <v>0</v>
          </cell>
          <cell r="BK24">
            <v>0</v>
          </cell>
          <cell r="BL24">
            <v>0</v>
          </cell>
          <cell r="BM24">
            <v>0</v>
          </cell>
          <cell r="BN24">
            <v>0</v>
          </cell>
          <cell r="BO24">
            <v>0</v>
          </cell>
          <cell r="BP24">
            <v>0</v>
          </cell>
          <cell r="BQ24">
            <v>0</v>
          </cell>
          <cell r="BR24">
            <v>0</v>
          </cell>
          <cell r="BS24">
            <v>0</v>
          </cell>
          <cell r="BT24">
            <v>0</v>
          </cell>
          <cell r="BU24">
            <v>0</v>
          </cell>
          <cell r="BV24">
            <v>0</v>
          </cell>
          <cell r="BW24">
            <v>0</v>
          </cell>
          <cell r="BX24">
            <v>0</v>
          </cell>
          <cell r="BY24">
            <v>0</v>
          </cell>
          <cell r="BZ24">
            <v>0</v>
          </cell>
          <cell r="CA24">
            <v>0</v>
          </cell>
          <cell r="CB24">
            <v>0</v>
          </cell>
          <cell r="CC24">
            <v>0</v>
          </cell>
          <cell r="CD24">
            <v>0</v>
          </cell>
          <cell r="CE24">
            <v>0</v>
          </cell>
          <cell r="CF24">
            <v>0</v>
          </cell>
          <cell r="CG24">
            <v>0</v>
          </cell>
          <cell r="CH24">
            <v>0</v>
          </cell>
          <cell r="CI24">
            <v>0</v>
          </cell>
          <cell r="CJ24">
            <v>0</v>
          </cell>
          <cell r="CK24">
            <v>0</v>
          </cell>
          <cell r="CL24">
            <v>0</v>
          </cell>
          <cell r="CM24">
            <v>0</v>
          </cell>
          <cell r="CN24">
            <v>0</v>
          </cell>
          <cell r="CO24">
            <v>0</v>
          </cell>
          <cell r="CP24">
            <v>0</v>
          </cell>
          <cell r="CQ24" t="str">
            <v/>
          </cell>
          <cell r="CR24" t="str">
            <v/>
          </cell>
          <cell r="CS24" t="str">
            <v/>
          </cell>
          <cell r="CT24" t="str">
            <v/>
          </cell>
          <cell r="CU24">
            <v>0</v>
          </cell>
          <cell r="CX24">
            <v>198.41859333333335</v>
          </cell>
          <cell r="CY24">
            <v>6.8633380499999994</v>
          </cell>
          <cell r="CZ24">
            <v>21.092093333333334</v>
          </cell>
          <cell r="DA24">
            <v>138.84068083333332</v>
          </cell>
          <cell r="DB24">
            <v>31.622481116666687</v>
          </cell>
          <cell r="DE24">
            <v>136.47383780999999</v>
          </cell>
          <cell r="DG24">
            <v>193.34379512333334</v>
          </cell>
          <cell r="DH24">
            <v>61.944755523333356</v>
          </cell>
          <cell r="DI24">
            <v>131.39903959999998</v>
          </cell>
          <cell r="DJ24">
            <v>0</v>
          </cell>
          <cell r="DK24">
            <v>6.5371710000000007</v>
          </cell>
          <cell r="DL24">
            <v>124.86186859999999</v>
          </cell>
          <cell r="DM24">
            <v>0</v>
          </cell>
          <cell r="DN24">
            <v>0</v>
          </cell>
          <cell r="DS24">
            <v>0</v>
          </cell>
          <cell r="DT24">
            <v>0</v>
          </cell>
          <cell r="DU24">
            <v>0</v>
          </cell>
          <cell r="DV24">
            <v>0</v>
          </cell>
          <cell r="DW24">
            <v>0</v>
          </cell>
          <cell r="DX24" t="str">
            <v/>
          </cell>
          <cell r="DY24" t="str">
            <v/>
          </cell>
          <cell r="DZ24" t="str">
            <v/>
          </cell>
          <cell r="EA24" t="str">
            <v/>
          </cell>
          <cell r="EB24">
            <v>0</v>
          </cell>
          <cell r="EC24">
            <v>0</v>
          </cell>
          <cell r="ED24">
            <v>0</v>
          </cell>
          <cell r="EE24">
            <v>0</v>
          </cell>
          <cell r="EF24">
            <v>0</v>
          </cell>
          <cell r="EG24">
            <v>0</v>
          </cell>
          <cell r="EH24">
            <v>0</v>
          </cell>
          <cell r="EI24">
            <v>0</v>
          </cell>
          <cell r="EJ24">
            <v>0</v>
          </cell>
          <cell r="EK24">
            <v>0</v>
          </cell>
          <cell r="EL24">
            <v>0</v>
          </cell>
          <cell r="EM24">
            <v>0</v>
          </cell>
          <cell r="EN24">
            <v>0</v>
          </cell>
          <cell r="EO24">
            <v>0</v>
          </cell>
          <cell r="EP24">
            <v>0</v>
          </cell>
          <cell r="EQ24">
            <v>0</v>
          </cell>
          <cell r="ER24">
            <v>0</v>
          </cell>
          <cell r="ES24">
            <v>0</v>
          </cell>
          <cell r="ET24">
            <v>0</v>
          </cell>
          <cell r="EU24">
            <v>0</v>
          </cell>
          <cell r="EV24">
            <v>0</v>
          </cell>
          <cell r="EW24">
            <v>0</v>
          </cell>
          <cell r="EX24">
            <v>0</v>
          </cell>
          <cell r="EY24">
            <v>0</v>
          </cell>
          <cell r="EZ24">
            <v>0</v>
          </cell>
          <cell r="FA24">
            <v>0</v>
          </cell>
          <cell r="FB24">
            <v>0</v>
          </cell>
          <cell r="FC24">
            <v>0</v>
          </cell>
          <cell r="FD24">
            <v>0</v>
          </cell>
          <cell r="FE24">
            <v>0</v>
          </cell>
          <cell r="FF24">
            <v>0</v>
          </cell>
          <cell r="FG24" t="str">
            <v/>
          </cell>
          <cell r="FH24" t="str">
            <v/>
          </cell>
          <cell r="FI24" t="str">
            <v/>
          </cell>
          <cell r="FJ24" t="str">
            <v/>
          </cell>
          <cell r="FK24">
            <v>0</v>
          </cell>
          <cell r="FN24">
            <v>198.41859333333335</v>
          </cell>
          <cell r="FO24">
            <v>0</v>
          </cell>
          <cell r="FP24">
            <v>12.6</v>
          </cell>
          <cell r="FQ24">
            <v>0</v>
          </cell>
          <cell r="FR24">
            <v>0</v>
          </cell>
          <cell r="FS24">
            <v>0</v>
          </cell>
          <cell r="FT24">
            <v>0</v>
          </cell>
          <cell r="FU24">
            <v>0</v>
          </cell>
          <cell r="FV24">
            <v>0</v>
          </cell>
          <cell r="FW24">
            <v>0</v>
          </cell>
          <cell r="FX24">
            <v>0</v>
          </cell>
          <cell r="FZ24">
            <v>0</v>
          </cell>
          <cell r="GA24">
            <v>0</v>
          </cell>
          <cell r="GB24">
            <v>0</v>
          </cell>
          <cell r="GC24">
            <v>0</v>
          </cell>
          <cell r="GD24">
            <v>0</v>
          </cell>
          <cell r="GE24">
            <v>0</v>
          </cell>
          <cell r="GF24">
            <v>0</v>
          </cell>
          <cell r="GG24">
            <v>0</v>
          </cell>
          <cell r="GH24">
            <v>0</v>
          </cell>
          <cell r="GI24">
            <v>0</v>
          </cell>
          <cell r="GJ24">
            <v>0</v>
          </cell>
          <cell r="GK24">
            <v>198.41859333333335</v>
          </cell>
          <cell r="GL24">
            <v>0</v>
          </cell>
          <cell r="GM24">
            <v>12.6</v>
          </cell>
          <cell r="GN24">
            <v>0</v>
          </cell>
          <cell r="GO24">
            <v>0</v>
          </cell>
          <cell r="GP24">
            <v>0</v>
          </cell>
          <cell r="GQ24">
            <v>0</v>
          </cell>
          <cell r="GR24">
            <v>0</v>
          </cell>
          <cell r="GS24">
            <v>0</v>
          </cell>
          <cell r="GT24">
            <v>0</v>
          </cell>
          <cell r="GU24">
            <v>0</v>
          </cell>
          <cell r="GV24">
            <v>0</v>
          </cell>
          <cell r="GW24">
            <v>0</v>
          </cell>
          <cell r="GX24">
            <v>0</v>
          </cell>
          <cell r="GY24">
            <v>0</v>
          </cell>
          <cell r="GZ24">
            <v>0</v>
          </cell>
          <cell r="HA24">
            <v>0</v>
          </cell>
          <cell r="HB24">
            <v>0</v>
          </cell>
          <cell r="HC24">
            <v>0</v>
          </cell>
          <cell r="HD24">
            <v>0</v>
          </cell>
          <cell r="HE24">
            <v>0</v>
          </cell>
          <cell r="HF24">
            <v>0</v>
          </cell>
          <cell r="HG24">
            <v>0</v>
          </cell>
          <cell r="HH24">
            <v>0</v>
          </cell>
          <cell r="HI24">
            <v>0</v>
          </cell>
          <cell r="HJ24">
            <v>0</v>
          </cell>
          <cell r="HK24">
            <v>0</v>
          </cell>
          <cell r="HL24">
            <v>0</v>
          </cell>
          <cell r="HM24">
            <v>0</v>
          </cell>
          <cell r="HN24">
            <v>0</v>
          </cell>
          <cell r="HO24">
            <v>0</v>
          </cell>
          <cell r="HP24">
            <v>0</v>
          </cell>
          <cell r="HQ24">
            <v>0</v>
          </cell>
          <cell r="HR24">
            <v>0</v>
          </cell>
          <cell r="HS24">
            <v>0</v>
          </cell>
          <cell r="HT24">
            <v>0</v>
          </cell>
          <cell r="HU24">
            <v>0</v>
          </cell>
          <cell r="HV24">
            <v>0</v>
          </cell>
          <cell r="HW24">
            <v>0</v>
          </cell>
          <cell r="HX24">
            <v>0</v>
          </cell>
          <cell r="HY24">
            <v>0</v>
          </cell>
          <cell r="HZ24">
            <v>0</v>
          </cell>
          <cell r="IA24">
            <v>0</v>
          </cell>
          <cell r="IB24">
            <v>0</v>
          </cell>
          <cell r="IC24">
            <v>198.41859333333335</v>
          </cell>
          <cell r="ID24">
            <v>0</v>
          </cell>
          <cell r="IE24">
            <v>12.6</v>
          </cell>
          <cell r="IF24">
            <v>0</v>
          </cell>
          <cell r="IG24">
            <v>0</v>
          </cell>
          <cell r="IH24">
            <v>0</v>
          </cell>
          <cell r="II24">
            <v>0</v>
          </cell>
          <cell r="IJ24">
            <v>0</v>
          </cell>
          <cell r="IK24">
            <v>0</v>
          </cell>
          <cell r="IL24">
            <v>0</v>
          </cell>
          <cell r="IM24">
            <v>0</v>
          </cell>
          <cell r="IN24">
            <v>0</v>
          </cell>
          <cell r="IO24">
            <v>0</v>
          </cell>
          <cell r="IP24">
            <v>0</v>
          </cell>
          <cell r="IQ24">
            <v>0</v>
          </cell>
          <cell r="IR24">
            <v>0</v>
          </cell>
          <cell r="IS24">
            <v>0</v>
          </cell>
          <cell r="IT24">
            <v>0</v>
          </cell>
          <cell r="IU24">
            <v>0</v>
          </cell>
          <cell r="IV24">
            <v>0</v>
          </cell>
          <cell r="IW24">
            <v>0</v>
          </cell>
          <cell r="IX24">
            <v>0</v>
          </cell>
          <cell r="IY24">
            <v>0</v>
          </cell>
          <cell r="IZ24">
            <v>0</v>
          </cell>
          <cell r="JA24">
            <v>0</v>
          </cell>
          <cell r="JB24">
            <v>0</v>
          </cell>
          <cell r="JC24">
            <v>0</v>
          </cell>
          <cell r="JD24">
            <v>0</v>
          </cell>
          <cell r="JE24">
            <v>0</v>
          </cell>
          <cell r="JF24">
            <v>0</v>
          </cell>
          <cell r="JG24">
            <v>0</v>
          </cell>
          <cell r="JH24">
            <v>0</v>
          </cell>
          <cell r="JI24">
            <v>0</v>
          </cell>
          <cell r="JJ24">
            <v>0</v>
          </cell>
          <cell r="JK24">
            <v>0</v>
          </cell>
          <cell r="JL24">
            <v>0</v>
          </cell>
          <cell r="JM24">
            <v>0</v>
          </cell>
          <cell r="JN24">
            <v>0</v>
          </cell>
          <cell r="JO24">
            <v>0</v>
          </cell>
          <cell r="JP24">
            <v>0</v>
          </cell>
          <cell r="JQ24">
            <v>0</v>
          </cell>
          <cell r="JR24">
            <v>0</v>
          </cell>
          <cell r="JS24">
            <v>0</v>
          </cell>
          <cell r="JT24">
            <v>0</v>
          </cell>
          <cell r="JU24">
            <v>0</v>
          </cell>
          <cell r="JV24">
            <v>0</v>
          </cell>
          <cell r="JW24">
            <v>0</v>
          </cell>
          <cell r="JX24">
            <v>0</v>
          </cell>
          <cell r="JY24">
            <v>0</v>
          </cell>
          <cell r="JZ24">
            <v>0</v>
          </cell>
          <cell r="KA24">
            <v>0</v>
          </cell>
          <cell r="KB24">
            <v>0</v>
          </cell>
          <cell r="KC24">
            <v>0</v>
          </cell>
          <cell r="KD24">
            <v>0</v>
          </cell>
          <cell r="KE24">
            <v>0</v>
          </cell>
          <cell r="KF24">
            <v>0</v>
          </cell>
          <cell r="KG24">
            <v>0</v>
          </cell>
          <cell r="KH24">
            <v>0</v>
          </cell>
          <cell r="KI24">
            <v>0</v>
          </cell>
          <cell r="KJ24">
            <v>0</v>
          </cell>
          <cell r="KK24">
            <v>0</v>
          </cell>
          <cell r="KL24">
            <v>0</v>
          </cell>
          <cell r="KM24">
            <v>0</v>
          </cell>
          <cell r="KN24">
            <v>0</v>
          </cell>
          <cell r="KO24">
            <v>0</v>
          </cell>
          <cell r="KP24">
            <v>0</v>
          </cell>
          <cell r="KQ24">
            <v>0</v>
          </cell>
          <cell r="KR24">
            <v>0</v>
          </cell>
          <cell r="KS24">
            <v>0</v>
          </cell>
          <cell r="KT24">
            <v>0</v>
          </cell>
          <cell r="KU24">
            <v>0</v>
          </cell>
          <cell r="KV24">
            <v>0</v>
          </cell>
          <cell r="KW24">
            <v>0</v>
          </cell>
          <cell r="KX24">
            <v>0</v>
          </cell>
          <cell r="KY24">
            <v>0</v>
          </cell>
          <cell r="KZ24">
            <v>0</v>
          </cell>
          <cell r="LA24">
            <v>0</v>
          </cell>
          <cell r="LB24">
            <v>0</v>
          </cell>
          <cell r="LC24">
            <v>0</v>
          </cell>
          <cell r="LD24">
            <v>0</v>
          </cell>
          <cell r="LE24">
            <v>0</v>
          </cell>
          <cell r="LF24">
            <v>0</v>
          </cell>
          <cell r="LG24">
            <v>0</v>
          </cell>
          <cell r="LH24">
            <v>0</v>
          </cell>
          <cell r="LI24">
            <v>0</v>
          </cell>
          <cell r="LJ24">
            <v>0</v>
          </cell>
          <cell r="LK24">
            <v>0</v>
          </cell>
          <cell r="LL24">
            <v>0</v>
          </cell>
          <cell r="LQ24">
            <v>0</v>
          </cell>
          <cell r="LR24">
            <v>0</v>
          </cell>
          <cell r="LS24">
            <v>0</v>
          </cell>
          <cell r="LT24">
            <v>0</v>
          </cell>
          <cell r="LU24">
            <v>0</v>
          </cell>
          <cell r="LX24">
            <v>0</v>
          </cell>
          <cell r="LY24">
            <v>0</v>
          </cell>
          <cell r="LZ24">
            <v>0</v>
          </cell>
          <cell r="MA24">
            <v>0</v>
          </cell>
          <cell r="MB24">
            <v>0</v>
          </cell>
          <cell r="MC24">
            <v>0</v>
          </cell>
          <cell r="MD24">
            <v>0</v>
          </cell>
          <cell r="ME24">
            <v>0</v>
          </cell>
          <cell r="MF24">
            <v>0</v>
          </cell>
          <cell r="MG24">
            <v>0</v>
          </cell>
          <cell r="MH24">
            <v>0</v>
          </cell>
          <cell r="MI24">
            <v>0</v>
          </cell>
          <cell r="MJ24">
            <v>0</v>
          </cell>
          <cell r="MK24">
            <v>0</v>
          </cell>
          <cell r="ML24">
            <v>0</v>
          </cell>
          <cell r="MM24">
            <v>0</v>
          </cell>
          <cell r="MN24">
            <v>0</v>
          </cell>
          <cell r="MO24">
            <v>0</v>
          </cell>
          <cell r="MP24">
            <v>0</v>
          </cell>
          <cell r="MQ24">
            <v>0</v>
          </cell>
          <cell r="MR24">
            <v>0</v>
          </cell>
          <cell r="MS24">
            <v>0</v>
          </cell>
          <cell r="MT24">
            <v>0</v>
          </cell>
          <cell r="MU24">
            <v>0</v>
          </cell>
          <cell r="MV24">
            <v>0</v>
          </cell>
          <cell r="MW24">
            <v>0</v>
          </cell>
          <cell r="MX24">
            <v>0</v>
          </cell>
          <cell r="MY24">
            <v>0</v>
          </cell>
          <cell r="MZ24">
            <v>0</v>
          </cell>
          <cell r="NA24">
            <v>0</v>
          </cell>
          <cell r="NB24">
            <v>0</v>
          </cell>
          <cell r="NC24">
            <v>0</v>
          </cell>
          <cell r="ND24">
            <v>0</v>
          </cell>
          <cell r="NE24">
            <v>0</v>
          </cell>
          <cell r="NF24">
            <v>0</v>
          </cell>
          <cell r="NG24">
            <v>0</v>
          </cell>
          <cell r="NH24">
            <v>0</v>
          </cell>
          <cell r="NI24">
            <v>0</v>
          </cell>
          <cell r="NJ24">
            <v>0</v>
          </cell>
          <cell r="NK24">
            <v>0</v>
          </cell>
          <cell r="NL24">
            <v>0</v>
          </cell>
          <cell r="NM24">
            <v>0</v>
          </cell>
          <cell r="NN24">
            <v>0</v>
          </cell>
          <cell r="NO24">
            <v>0</v>
          </cell>
          <cell r="NP24">
            <v>0</v>
          </cell>
          <cell r="NQ24">
            <v>0</v>
          </cell>
          <cell r="NR24">
            <v>0</v>
          </cell>
          <cell r="NS24">
            <v>0</v>
          </cell>
          <cell r="NT24">
            <v>0</v>
          </cell>
          <cell r="NU24">
            <v>0</v>
          </cell>
          <cell r="NV24">
            <v>0</v>
          </cell>
          <cell r="NW24">
            <v>0</v>
          </cell>
          <cell r="NX24">
            <v>0</v>
          </cell>
          <cell r="NY24">
            <v>0</v>
          </cell>
          <cell r="NZ24">
            <v>0</v>
          </cell>
          <cell r="OA24">
            <v>0</v>
          </cell>
          <cell r="OB24">
            <v>0</v>
          </cell>
          <cell r="OC24">
            <v>0</v>
          </cell>
          <cell r="OD24">
            <v>0</v>
          </cell>
          <cell r="OE24">
            <v>0</v>
          </cell>
          <cell r="OF24">
            <v>0</v>
          </cell>
          <cell r="OG24">
            <v>0</v>
          </cell>
          <cell r="OH24">
            <v>0</v>
          </cell>
          <cell r="OI24">
            <v>0</v>
          </cell>
          <cell r="OJ24">
            <v>0</v>
          </cell>
          <cell r="OL24">
            <v>2021</v>
          </cell>
          <cell r="OM24">
            <v>2024</v>
          </cell>
          <cell r="ON24">
            <v>2024</v>
          </cell>
          <cell r="OO24">
            <v>2024</v>
          </cell>
          <cell r="OP24" t="str">
            <v>с</v>
          </cell>
          <cell r="OT24">
            <v>238.1023119992</v>
          </cell>
          <cell r="OV24">
            <v>0</v>
          </cell>
          <cell r="OW24">
            <v>0</v>
          </cell>
          <cell r="OX24">
            <v>0</v>
          </cell>
          <cell r="OY24">
            <v>0</v>
          </cell>
          <cell r="OZ24">
            <v>0</v>
          </cell>
        </row>
        <row r="25">
          <cell r="A25" t="str">
            <v>Г</v>
          </cell>
          <cell r="B25" t="str">
            <v>1.1.1.2</v>
          </cell>
          <cell r="C25" t="str">
            <v>Технологическое присоединение объектов электросетевого хозяйства всего, в том числе:</v>
          </cell>
          <cell r="D25" t="str">
            <v>Г</v>
          </cell>
          <cell r="E25">
            <v>0</v>
          </cell>
          <cell r="H25">
            <v>0</v>
          </cell>
          <cell r="J25">
            <v>3932.6022027855006</v>
          </cell>
          <cell r="K25">
            <v>0</v>
          </cell>
          <cell r="L25">
            <v>3932.6022027855006</v>
          </cell>
          <cell r="M25">
            <v>818.12398278000001</v>
          </cell>
          <cell r="N25">
            <v>0</v>
          </cell>
          <cell r="O25">
            <v>245.11748446749993</v>
          </cell>
          <cell r="P25">
            <v>749.55393913499995</v>
          </cell>
          <cell r="Q25">
            <v>2119.8067964030001</v>
          </cell>
          <cell r="R25">
            <v>0</v>
          </cell>
          <cell r="S25">
            <v>0</v>
          </cell>
          <cell r="T25">
            <v>0</v>
          </cell>
          <cell r="U25">
            <v>0</v>
          </cell>
          <cell r="V25">
            <v>0</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0</v>
          </cell>
          <cell r="AQ25">
            <v>0</v>
          </cell>
          <cell r="AR25">
            <v>0</v>
          </cell>
          <cell r="AS25">
            <v>0</v>
          </cell>
          <cell r="AT25">
            <v>0</v>
          </cell>
          <cell r="AU25">
            <v>0</v>
          </cell>
          <cell r="AV25">
            <v>0</v>
          </cell>
          <cell r="AW25">
            <v>0</v>
          </cell>
          <cell r="AX25">
            <v>0</v>
          </cell>
          <cell r="AY25">
            <v>0</v>
          </cell>
          <cell r="AZ25">
            <v>0</v>
          </cell>
          <cell r="BA25">
            <v>0</v>
          </cell>
          <cell r="BB25" t="str">
            <v/>
          </cell>
          <cell r="BC25" t="str">
            <v/>
          </cell>
          <cell r="BD25" t="str">
            <v/>
          </cell>
          <cell r="BE25" t="str">
            <v/>
          </cell>
          <cell r="BF25">
            <v>0</v>
          </cell>
          <cell r="BG25">
            <v>0</v>
          </cell>
          <cell r="BH25">
            <v>0</v>
          </cell>
          <cell r="BI25">
            <v>0</v>
          </cell>
          <cell r="BJ25">
            <v>0</v>
          </cell>
          <cell r="BK25">
            <v>0</v>
          </cell>
          <cell r="BL25">
            <v>0</v>
          </cell>
          <cell r="BM25">
            <v>0</v>
          </cell>
          <cell r="BN25">
            <v>0</v>
          </cell>
          <cell r="BO25">
            <v>0</v>
          </cell>
          <cell r="BP25">
            <v>0</v>
          </cell>
          <cell r="BQ25">
            <v>0</v>
          </cell>
          <cell r="BR25">
            <v>0</v>
          </cell>
          <cell r="BS25">
            <v>0</v>
          </cell>
          <cell r="BT25">
            <v>0</v>
          </cell>
          <cell r="BU25">
            <v>0</v>
          </cell>
          <cell r="BV25">
            <v>0</v>
          </cell>
          <cell r="BW25">
            <v>0</v>
          </cell>
          <cell r="BX25">
            <v>0</v>
          </cell>
          <cell r="BY25">
            <v>0</v>
          </cell>
          <cell r="BZ25">
            <v>0</v>
          </cell>
          <cell r="CA25">
            <v>0</v>
          </cell>
          <cell r="CB25">
            <v>0</v>
          </cell>
          <cell r="CC25">
            <v>0</v>
          </cell>
          <cell r="CD25">
            <v>0</v>
          </cell>
          <cell r="CE25">
            <v>0</v>
          </cell>
          <cell r="CF25">
            <v>0</v>
          </cell>
          <cell r="CG25">
            <v>0</v>
          </cell>
          <cell r="CH25">
            <v>0</v>
          </cell>
          <cell r="CI25">
            <v>0</v>
          </cell>
          <cell r="CJ25">
            <v>0</v>
          </cell>
          <cell r="CK25">
            <v>0</v>
          </cell>
          <cell r="CL25">
            <v>0</v>
          </cell>
          <cell r="CM25">
            <v>0</v>
          </cell>
          <cell r="CN25">
            <v>0</v>
          </cell>
          <cell r="CO25">
            <v>0</v>
          </cell>
          <cell r="CP25">
            <v>0</v>
          </cell>
          <cell r="CQ25" t="str">
            <v/>
          </cell>
          <cell r="CR25" t="str">
            <v/>
          </cell>
          <cell r="CS25" t="str">
            <v/>
          </cell>
          <cell r="CT25" t="str">
            <v/>
          </cell>
          <cell r="CU25">
            <v>0</v>
          </cell>
          <cell r="CX25">
            <v>11773.071493446381</v>
          </cell>
          <cell r="CY25">
            <v>2007.6103241393257</v>
          </cell>
          <cell r="CZ25">
            <v>3841.5348877713004</v>
          </cell>
          <cell r="DA25">
            <v>3963.2928893735866</v>
          </cell>
          <cell r="DB25">
            <v>1960.6333921621663</v>
          </cell>
          <cell r="DE25">
            <v>0</v>
          </cell>
          <cell r="DG25">
            <v>2648.4101105499999</v>
          </cell>
          <cell r="DH25">
            <v>0</v>
          </cell>
          <cell r="DI25">
            <v>2648.4101105499999</v>
          </cell>
          <cell r="DJ25">
            <v>221.79169244000005</v>
          </cell>
          <cell r="DK25">
            <v>951.39924857999995</v>
          </cell>
          <cell r="DL25">
            <v>1337.37306115</v>
          </cell>
          <cell r="DM25">
            <v>137.84610837999995</v>
          </cell>
          <cell r="DN25">
            <v>3379.4845325921287</v>
          </cell>
          <cell r="DS25">
            <v>73</v>
          </cell>
          <cell r="DT25">
            <v>202.23975001333304</v>
          </cell>
          <cell r="DU25">
            <v>340.55043894068166</v>
          </cell>
          <cell r="DV25">
            <v>2763.6943436381139</v>
          </cell>
          <cell r="DW25">
            <v>202.23975001333304</v>
          </cell>
          <cell r="DX25" t="str">
            <v/>
          </cell>
          <cell r="DY25" t="str">
            <v/>
          </cell>
          <cell r="DZ25" t="str">
            <v/>
          </cell>
          <cell r="EA25" t="str">
            <v/>
          </cell>
          <cell r="EB25">
            <v>0</v>
          </cell>
          <cell r="EC25">
            <v>1131.7356273999999</v>
          </cell>
          <cell r="ED25">
            <v>17.569210549999998</v>
          </cell>
          <cell r="EE25">
            <v>335.6327546</v>
          </cell>
          <cell r="EF25">
            <v>669.69608814999992</v>
          </cell>
          <cell r="EG25">
            <v>108.83757410000001</v>
          </cell>
          <cell r="EH25">
            <v>210.02252780000001</v>
          </cell>
          <cell r="EI25">
            <v>3.2610385900000001</v>
          </cell>
          <cell r="EJ25">
            <v>51.45580812</v>
          </cell>
          <cell r="EK25">
            <v>131.85455195</v>
          </cell>
          <cell r="EL25">
            <v>23.451129139999999</v>
          </cell>
          <cell r="EM25">
            <v>921.71309960000008</v>
          </cell>
          <cell r="EN25">
            <v>14.308171959999999</v>
          </cell>
          <cell r="EO25">
            <v>284.17694647999997</v>
          </cell>
          <cell r="EP25">
            <v>537.84153619999995</v>
          </cell>
          <cell r="EQ25">
            <v>85.386444960000006</v>
          </cell>
          <cell r="ER25">
            <v>0</v>
          </cell>
          <cell r="ES25">
            <v>0</v>
          </cell>
          <cell r="ET25">
            <v>0</v>
          </cell>
          <cell r="EU25">
            <v>0</v>
          </cell>
          <cell r="EV25">
            <v>0</v>
          </cell>
          <cell r="EW25">
            <v>0</v>
          </cell>
          <cell r="EX25">
            <v>0</v>
          </cell>
          <cell r="EY25">
            <v>0</v>
          </cell>
          <cell r="EZ25">
            <v>0</v>
          </cell>
          <cell r="FA25">
            <v>0</v>
          </cell>
          <cell r="FB25">
            <v>921.71309960000008</v>
          </cell>
          <cell r="FC25">
            <v>14.308171959999999</v>
          </cell>
          <cell r="FD25">
            <v>284.17694647999997</v>
          </cell>
          <cell r="FE25">
            <v>537.84153619999995</v>
          </cell>
          <cell r="FF25">
            <v>85.386444960000006</v>
          </cell>
          <cell r="FG25" t="str">
            <v/>
          </cell>
          <cell r="FH25" t="str">
            <v/>
          </cell>
          <cell r="FI25" t="str">
            <v/>
          </cell>
          <cell r="FJ25" t="str">
            <v/>
          </cell>
          <cell r="FK25">
            <v>0</v>
          </cell>
          <cell r="FN25">
            <v>11773.071493446381</v>
          </cell>
          <cell r="FO25">
            <v>0</v>
          </cell>
          <cell r="FP25">
            <v>376.37899999999996</v>
          </cell>
          <cell r="FQ25">
            <v>0</v>
          </cell>
          <cell r="FR25">
            <v>2003.7250082983335</v>
          </cell>
          <cell r="FS25">
            <v>1945.1350082983336</v>
          </cell>
          <cell r="FT25">
            <v>2.74</v>
          </cell>
          <cell r="FU25">
            <v>55.85</v>
          </cell>
          <cell r="FV25">
            <v>148252</v>
          </cell>
          <cell r="FW25">
            <v>0</v>
          </cell>
          <cell r="FX25">
            <v>148252</v>
          </cell>
          <cell r="FZ25">
            <v>758.40588715000001</v>
          </cell>
          <cell r="GA25">
            <v>0</v>
          </cell>
          <cell r="GB25">
            <v>14.109</v>
          </cell>
          <cell r="GC25">
            <v>0</v>
          </cell>
          <cell r="GD25">
            <v>323.55900000000003</v>
          </cell>
          <cell r="GE25">
            <v>323.55900000000003</v>
          </cell>
          <cell r="GF25">
            <v>0</v>
          </cell>
          <cell r="GG25">
            <v>0</v>
          </cell>
          <cell r="GH25">
            <v>5039</v>
          </cell>
          <cell r="GI25">
            <v>0</v>
          </cell>
          <cell r="GJ25">
            <v>5039</v>
          </cell>
          <cell r="GK25">
            <v>6140.1608410664994</v>
          </cell>
          <cell r="GL25">
            <v>0</v>
          </cell>
          <cell r="GM25">
            <v>258.77600000000001</v>
          </cell>
          <cell r="GN25">
            <v>0</v>
          </cell>
          <cell r="GO25">
            <v>1287.7640000000001</v>
          </cell>
          <cell r="GP25">
            <v>1232.03</v>
          </cell>
          <cell r="GQ25">
            <v>0</v>
          </cell>
          <cell r="GR25">
            <v>51.734000000000002</v>
          </cell>
          <cell r="GS25">
            <v>76404</v>
          </cell>
          <cell r="GT25">
            <v>0</v>
          </cell>
          <cell r="GU25">
            <v>76404</v>
          </cell>
          <cell r="GV25">
            <v>0</v>
          </cell>
          <cell r="GW25">
            <v>0</v>
          </cell>
          <cell r="GX25">
            <v>0</v>
          </cell>
          <cell r="GY25">
            <v>0</v>
          </cell>
          <cell r="GZ25">
            <v>0</v>
          </cell>
          <cell r="HA25">
            <v>0</v>
          </cell>
          <cell r="HB25">
            <v>0</v>
          </cell>
          <cell r="HC25">
            <v>0</v>
          </cell>
          <cell r="HD25">
            <v>0</v>
          </cell>
          <cell r="HE25">
            <v>0</v>
          </cell>
          <cell r="HF25">
            <v>0</v>
          </cell>
          <cell r="HG25">
            <v>0</v>
          </cell>
          <cell r="HH25">
            <v>0</v>
          </cell>
          <cell r="HI25">
            <v>0</v>
          </cell>
          <cell r="HJ25">
            <v>0</v>
          </cell>
          <cell r="HK25">
            <v>0</v>
          </cell>
          <cell r="HL25">
            <v>0</v>
          </cell>
          <cell r="HM25">
            <v>0</v>
          </cell>
          <cell r="HN25">
            <v>0</v>
          </cell>
          <cell r="HO25">
            <v>0</v>
          </cell>
          <cell r="HP25">
            <v>0</v>
          </cell>
          <cell r="HQ25">
            <v>0</v>
          </cell>
          <cell r="HR25">
            <v>1143.433344503333</v>
          </cell>
          <cell r="HS25">
            <v>0</v>
          </cell>
          <cell r="HT25">
            <v>105</v>
          </cell>
          <cell r="HU25">
            <v>0</v>
          </cell>
          <cell r="HV25">
            <v>0</v>
          </cell>
          <cell r="HW25">
            <v>0</v>
          </cell>
          <cell r="HX25">
            <v>0</v>
          </cell>
          <cell r="HY25">
            <v>0</v>
          </cell>
          <cell r="HZ25">
            <v>1</v>
          </cell>
          <cell r="IA25">
            <v>0</v>
          </cell>
          <cell r="IB25">
            <v>1</v>
          </cell>
          <cell r="IC25">
            <v>4996.7274965631668</v>
          </cell>
          <cell r="ID25">
            <v>0</v>
          </cell>
          <cell r="IE25">
            <v>153.77599999999998</v>
          </cell>
          <cell r="IF25">
            <v>0</v>
          </cell>
          <cell r="IG25">
            <v>1287.7640000000001</v>
          </cell>
          <cell r="IH25">
            <v>1232.03</v>
          </cell>
          <cell r="II25">
            <v>0</v>
          </cell>
          <cell r="IJ25">
            <v>51.734000000000002</v>
          </cell>
          <cell r="IK25">
            <v>76403</v>
          </cell>
          <cell r="IL25">
            <v>0</v>
          </cell>
          <cell r="IM25">
            <v>76403</v>
          </cell>
          <cell r="IN25">
            <v>0</v>
          </cell>
          <cell r="IO25">
            <v>0</v>
          </cell>
          <cell r="IP25">
            <v>0</v>
          </cell>
          <cell r="IQ25">
            <v>0</v>
          </cell>
          <cell r="IR25">
            <v>0</v>
          </cell>
          <cell r="IS25">
            <v>0</v>
          </cell>
          <cell r="IT25">
            <v>0</v>
          </cell>
          <cell r="IU25">
            <v>0</v>
          </cell>
          <cell r="IV25">
            <v>0</v>
          </cell>
          <cell r="IW25">
            <v>0</v>
          </cell>
          <cell r="IX25">
            <v>0</v>
          </cell>
          <cell r="IY25">
            <v>509.59348974</v>
          </cell>
          <cell r="IZ25">
            <v>0</v>
          </cell>
          <cell r="JA25">
            <v>24.921999999999997</v>
          </cell>
          <cell r="JB25">
            <v>0</v>
          </cell>
          <cell r="JC25">
            <v>377.14400000000001</v>
          </cell>
          <cell r="JD25">
            <v>377.14400000000001</v>
          </cell>
          <cell r="JE25">
            <v>0</v>
          </cell>
          <cell r="JF25">
            <v>0</v>
          </cell>
          <cell r="JG25">
            <v>33</v>
          </cell>
          <cell r="JH25">
            <v>0</v>
          </cell>
          <cell r="JI25">
            <v>33</v>
          </cell>
          <cell r="JJ25">
            <v>166.82267041</v>
          </cell>
          <cell r="JK25">
            <v>0</v>
          </cell>
          <cell r="JL25">
            <v>7.0890000000000004</v>
          </cell>
          <cell r="JM25">
            <v>0</v>
          </cell>
          <cell r="JN25">
            <v>126.196</v>
          </cell>
          <cell r="JO25">
            <v>126.196</v>
          </cell>
          <cell r="JP25">
            <v>0</v>
          </cell>
          <cell r="JQ25">
            <v>0</v>
          </cell>
          <cell r="JR25">
            <v>1</v>
          </cell>
          <cell r="JS25">
            <v>0</v>
          </cell>
          <cell r="JT25">
            <v>1</v>
          </cell>
          <cell r="JU25">
            <v>342.77081932999999</v>
          </cell>
          <cell r="JV25">
            <v>0</v>
          </cell>
          <cell r="JW25">
            <v>17.832999999999998</v>
          </cell>
          <cell r="JX25">
            <v>0</v>
          </cell>
          <cell r="JY25">
            <v>250.94800000000001</v>
          </cell>
          <cell r="JZ25">
            <v>250.94800000000001</v>
          </cell>
          <cell r="KA25">
            <v>0</v>
          </cell>
          <cell r="KB25">
            <v>0</v>
          </cell>
          <cell r="KC25">
            <v>32</v>
          </cell>
          <cell r="KD25">
            <v>0</v>
          </cell>
          <cell r="KE25">
            <v>32</v>
          </cell>
          <cell r="KF25">
            <v>0</v>
          </cell>
          <cell r="KG25">
            <v>0</v>
          </cell>
          <cell r="KH25">
            <v>0</v>
          </cell>
          <cell r="KI25">
            <v>0</v>
          </cell>
          <cell r="KJ25">
            <v>0</v>
          </cell>
          <cell r="KK25">
            <v>0</v>
          </cell>
          <cell r="KL25">
            <v>0</v>
          </cell>
          <cell r="KM25">
            <v>0</v>
          </cell>
          <cell r="KN25">
            <v>0</v>
          </cell>
          <cell r="KO25">
            <v>0</v>
          </cell>
          <cell r="KP25">
            <v>0</v>
          </cell>
          <cell r="KQ25">
            <v>0</v>
          </cell>
          <cell r="KR25">
            <v>0</v>
          </cell>
          <cell r="KS25">
            <v>0</v>
          </cell>
          <cell r="KT25">
            <v>0</v>
          </cell>
          <cell r="KU25">
            <v>0</v>
          </cell>
          <cell r="KV25">
            <v>0</v>
          </cell>
          <cell r="KW25">
            <v>0</v>
          </cell>
          <cell r="KX25">
            <v>0</v>
          </cell>
          <cell r="KY25">
            <v>0</v>
          </cell>
          <cell r="KZ25">
            <v>0</v>
          </cell>
          <cell r="LA25">
            <v>0</v>
          </cell>
          <cell r="LB25">
            <v>342.77081932999999</v>
          </cell>
          <cell r="LC25">
            <v>0</v>
          </cell>
          <cell r="LD25">
            <v>17.832999999999998</v>
          </cell>
          <cell r="LE25">
            <v>0</v>
          </cell>
          <cell r="LF25">
            <v>250.94800000000001</v>
          </cell>
          <cell r="LG25">
            <v>250.94800000000001</v>
          </cell>
          <cell r="LH25">
            <v>0</v>
          </cell>
          <cell r="LI25">
            <v>0</v>
          </cell>
          <cell r="LJ25">
            <v>32</v>
          </cell>
          <cell r="LK25">
            <v>0</v>
          </cell>
          <cell r="LL25">
            <v>32</v>
          </cell>
          <cell r="LQ25">
            <v>0</v>
          </cell>
          <cell r="LR25">
            <v>55.8</v>
          </cell>
          <cell r="LS25">
            <v>0</v>
          </cell>
          <cell r="LT25">
            <v>0</v>
          </cell>
          <cell r="LU25">
            <v>0</v>
          </cell>
          <cell r="LX25">
            <v>0</v>
          </cell>
          <cell r="LY25">
            <v>0</v>
          </cell>
          <cell r="LZ25">
            <v>0</v>
          </cell>
          <cell r="MA25">
            <v>0</v>
          </cell>
          <cell r="MB25">
            <v>0</v>
          </cell>
          <cell r="MC25">
            <v>0</v>
          </cell>
          <cell r="MD25">
            <v>0</v>
          </cell>
          <cell r="ME25">
            <v>0</v>
          </cell>
          <cell r="MF25">
            <v>0</v>
          </cell>
          <cell r="MG25">
            <v>0</v>
          </cell>
          <cell r="MH25">
            <v>0</v>
          </cell>
          <cell r="MI25">
            <v>0</v>
          </cell>
          <cell r="MJ25">
            <v>0</v>
          </cell>
          <cell r="MK25">
            <v>0</v>
          </cell>
          <cell r="ML25">
            <v>0</v>
          </cell>
          <cell r="MM25">
            <v>0</v>
          </cell>
          <cell r="MN25">
            <v>0</v>
          </cell>
          <cell r="MO25">
            <v>0</v>
          </cell>
          <cell r="MP25">
            <v>0</v>
          </cell>
          <cell r="MQ25">
            <v>0</v>
          </cell>
          <cell r="MR25">
            <v>0</v>
          </cell>
          <cell r="MS25">
            <v>0</v>
          </cell>
          <cell r="MT25">
            <v>0</v>
          </cell>
          <cell r="MU25">
            <v>0</v>
          </cell>
          <cell r="MV25">
            <v>0</v>
          </cell>
          <cell r="MW25">
            <v>0</v>
          </cell>
          <cell r="MX25">
            <v>0</v>
          </cell>
          <cell r="MY25">
            <v>0</v>
          </cell>
          <cell r="MZ25">
            <v>0</v>
          </cell>
          <cell r="NA25">
            <v>0</v>
          </cell>
          <cell r="NB25">
            <v>0</v>
          </cell>
          <cell r="NC25">
            <v>0</v>
          </cell>
          <cell r="ND25">
            <v>0</v>
          </cell>
          <cell r="NE25">
            <v>0</v>
          </cell>
          <cell r="NF25">
            <v>0</v>
          </cell>
          <cell r="NG25">
            <v>0</v>
          </cell>
          <cell r="NH25">
            <v>0</v>
          </cell>
          <cell r="NI25">
            <v>0</v>
          </cell>
          <cell r="NJ25">
            <v>0</v>
          </cell>
          <cell r="NK25">
            <v>0</v>
          </cell>
          <cell r="NL25">
            <v>0</v>
          </cell>
          <cell r="NM25">
            <v>0</v>
          </cell>
          <cell r="NN25">
            <v>0</v>
          </cell>
          <cell r="NO25">
            <v>0</v>
          </cell>
          <cell r="NP25">
            <v>0</v>
          </cell>
          <cell r="NQ25">
            <v>0</v>
          </cell>
          <cell r="NR25">
            <v>0</v>
          </cell>
          <cell r="NS25">
            <v>0</v>
          </cell>
          <cell r="NT25">
            <v>0</v>
          </cell>
          <cell r="NU25">
            <v>0</v>
          </cell>
          <cell r="NV25">
            <v>0</v>
          </cell>
          <cell r="NW25">
            <v>0</v>
          </cell>
          <cell r="NX25">
            <v>0</v>
          </cell>
          <cell r="NY25">
            <v>0</v>
          </cell>
          <cell r="NZ25">
            <v>0</v>
          </cell>
          <cell r="OA25">
            <v>0</v>
          </cell>
          <cell r="OB25">
            <v>0</v>
          </cell>
          <cell r="OC25">
            <v>0</v>
          </cell>
          <cell r="OD25">
            <v>0</v>
          </cell>
          <cell r="OE25">
            <v>0</v>
          </cell>
          <cell r="OF25">
            <v>0</v>
          </cell>
          <cell r="OG25">
            <v>0</v>
          </cell>
          <cell r="OH25">
            <v>0</v>
          </cell>
          <cell r="OI25">
            <v>0</v>
          </cell>
          <cell r="OJ25">
            <v>0</v>
          </cell>
          <cell r="OL25" t="str">
            <v>нд</v>
          </cell>
          <cell r="OM25" t="str">
            <v>нд</v>
          </cell>
          <cell r="ON25" t="str">
            <v>нд</v>
          </cell>
          <cell r="OO25" t="str">
            <v>нд</v>
          </cell>
          <cell r="OP25" t="str">
            <v>нд</v>
          </cell>
          <cell r="OT25">
            <v>9766.9821273165726</v>
          </cell>
          <cell r="OV25">
            <v>709.20500000000004</v>
          </cell>
          <cell r="OW25">
            <v>119.191</v>
          </cell>
          <cell r="OX25">
            <v>0</v>
          </cell>
          <cell r="OY25">
            <v>10851</v>
          </cell>
          <cell r="OZ25">
            <v>2146.0064287200003</v>
          </cell>
        </row>
        <row r="26">
          <cell r="A26" t="str">
            <v>Г</v>
          </cell>
          <cell r="B26" t="str">
            <v>1.1.1.2.1</v>
          </cell>
          <cell r="C26" t="str">
            <v>Технологическое присоединение объектов электросетевого хозяйства, принадлежащих  иным сетевым организациям и иным лицам, всего, в том числе:</v>
          </cell>
          <cell r="D26" t="str">
            <v>Г</v>
          </cell>
          <cell r="E26">
            <v>0</v>
          </cell>
          <cell r="H26">
            <v>0</v>
          </cell>
          <cell r="J26">
            <v>3932.6022027855006</v>
          </cell>
          <cell r="K26">
            <v>0</v>
          </cell>
          <cell r="L26">
            <v>3932.6022027855006</v>
          </cell>
          <cell r="M26">
            <v>818.12398278000001</v>
          </cell>
          <cell r="N26">
            <v>0</v>
          </cell>
          <cell r="O26">
            <v>245.11748446749993</v>
          </cell>
          <cell r="P26">
            <v>749.55393913499995</v>
          </cell>
          <cell r="Q26">
            <v>2119.8067964030001</v>
          </cell>
          <cell r="R26">
            <v>0</v>
          </cell>
          <cell r="S26">
            <v>0</v>
          </cell>
          <cell r="T26">
            <v>0</v>
          </cell>
          <cell r="U26">
            <v>0</v>
          </cell>
          <cell r="V26">
            <v>0</v>
          </cell>
          <cell r="W26">
            <v>0</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0</v>
          </cell>
          <cell r="AQ26">
            <v>0</v>
          </cell>
          <cell r="AR26">
            <v>0</v>
          </cell>
          <cell r="AS26">
            <v>0</v>
          </cell>
          <cell r="AT26">
            <v>0</v>
          </cell>
          <cell r="AU26">
            <v>0</v>
          </cell>
          <cell r="AV26">
            <v>0</v>
          </cell>
          <cell r="AW26">
            <v>0</v>
          </cell>
          <cell r="AX26">
            <v>0</v>
          </cell>
          <cell r="AY26">
            <v>0</v>
          </cell>
          <cell r="AZ26">
            <v>0</v>
          </cell>
          <cell r="BA26">
            <v>0</v>
          </cell>
          <cell r="BB26" t="str">
            <v/>
          </cell>
          <cell r="BC26" t="str">
            <v/>
          </cell>
          <cell r="BD26" t="str">
            <v/>
          </cell>
          <cell r="BE26" t="str">
            <v/>
          </cell>
          <cell r="BF26">
            <v>0</v>
          </cell>
          <cell r="BG26">
            <v>0</v>
          </cell>
          <cell r="BH26">
            <v>0</v>
          </cell>
          <cell r="BI26">
            <v>0</v>
          </cell>
          <cell r="BJ26">
            <v>0</v>
          </cell>
          <cell r="BK26">
            <v>0</v>
          </cell>
          <cell r="BL26">
            <v>0</v>
          </cell>
          <cell r="BM26">
            <v>0</v>
          </cell>
          <cell r="BN26">
            <v>0</v>
          </cell>
          <cell r="BO26">
            <v>0</v>
          </cell>
          <cell r="BP26">
            <v>0</v>
          </cell>
          <cell r="BQ26">
            <v>0</v>
          </cell>
          <cell r="BR26">
            <v>0</v>
          </cell>
          <cell r="BS26">
            <v>0</v>
          </cell>
          <cell r="BT26">
            <v>0</v>
          </cell>
          <cell r="BU26">
            <v>0</v>
          </cell>
          <cell r="BV26">
            <v>0</v>
          </cell>
          <cell r="BW26">
            <v>0</v>
          </cell>
          <cell r="BX26">
            <v>0</v>
          </cell>
          <cell r="BY26">
            <v>0</v>
          </cell>
          <cell r="BZ26">
            <v>0</v>
          </cell>
          <cell r="CA26">
            <v>0</v>
          </cell>
          <cell r="CB26">
            <v>0</v>
          </cell>
          <cell r="CC26">
            <v>0</v>
          </cell>
          <cell r="CD26">
            <v>0</v>
          </cell>
          <cell r="CE26">
            <v>0</v>
          </cell>
          <cell r="CF26">
            <v>0</v>
          </cell>
          <cell r="CG26">
            <v>0</v>
          </cell>
          <cell r="CH26">
            <v>0</v>
          </cell>
          <cell r="CI26">
            <v>0</v>
          </cell>
          <cell r="CJ26">
            <v>0</v>
          </cell>
          <cell r="CK26">
            <v>0</v>
          </cell>
          <cell r="CL26">
            <v>0</v>
          </cell>
          <cell r="CM26">
            <v>0</v>
          </cell>
          <cell r="CN26">
            <v>0</v>
          </cell>
          <cell r="CO26">
            <v>0</v>
          </cell>
          <cell r="CP26">
            <v>0</v>
          </cell>
          <cell r="CQ26" t="str">
            <v/>
          </cell>
          <cell r="CR26" t="str">
            <v/>
          </cell>
          <cell r="CS26" t="str">
            <v/>
          </cell>
          <cell r="CT26" t="str">
            <v/>
          </cell>
          <cell r="CU26">
            <v>0</v>
          </cell>
          <cell r="CX26">
            <v>11773.071493446381</v>
          </cell>
          <cell r="CY26">
            <v>2007.6103241393257</v>
          </cell>
          <cell r="CZ26">
            <v>3841.5348877713004</v>
          </cell>
          <cell r="DA26">
            <v>3963.2928893735866</v>
          </cell>
          <cell r="DB26">
            <v>1960.6333921621663</v>
          </cell>
          <cell r="DE26">
            <v>0</v>
          </cell>
          <cell r="DG26">
            <v>2648.4101105499999</v>
          </cell>
          <cell r="DH26">
            <v>0</v>
          </cell>
          <cell r="DI26">
            <v>2648.4101105499999</v>
          </cell>
          <cell r="DJ26">
            <v>221.79169244000005</v>
          </cell>
          <cell r="DK26">
            <v>951.39924857999995</v>
          </cell>
          <cell r="DL26">
            <v>1337.37306115</v>
          </cell>
          <cell r="DM26">
            <v>137.84610837999995</v>
          </cell>
          <cell r="DN26">
            <v>3379.4845325921287</v>
          </cell>
          <cell r="DS26">
            <v>73</v>
          </cell>
          <cell r="DT26">
            <v>202.23975001333304</v>
          </cell>
          <cell r="DU26">
            <v>340.55043894068166</v>
          </cell>
          <cell r="DV26">
            <v>2763.6943436381139</v>
          </cell>
          <cell r="DW26">
            <v>202.23975001333304</v>
          </cell>
          <cell r="DX26" t="str">
            <v/>
          </cell>
          <cell r="DY26" t="str">
            <v/>
          </cell>
          <cell r="DZ26" t="str">
            <v/>
          </cell>
          <cell r="EA26" t="str">
            <v/>
          </cell>
          <cell r="EB26">
            <v>0</v>
          </cell>
          <cell r="EC26">
            <v>1131.7356273999999</v>
          </cell>
          <cell r="ED26">
            <v>17.569210549999998</v>
          </cell>
          <cell r="EE26">
            <v>335.6327546</v>
          </cell>
          <cell r="EF26">
            <v>669.69608814999992</v>
          </cell>
          <cell r="EG26">
            <v>108.83757410000001</v>
          </cell>
          <cell r="EH26">
            <v>210.02252780000001</v>
          </cell>
          <cell r="EI26">
            <v>3.2610385900000001</v>
          </cell>
          <cell r="EJ26">
            <v>51.45580812</v>
          </cell>
          <cell r="EK26">
            <v>131.85455195</v>
          </cell>
          <cell r="EL26">
            <v>23.451129139999999</v>
          </cell>
          <cell r="EM26">
            <v>921.71309960000008</v>
          </cell>
          <cell r="EN26">
            <v>14.308171959999999</v>
          </cell>
          <cell r="EO26">
            <v>284.17694647999997</v>
          </cell>
          <cell r="EP26">
            <v>537.84153619999995</v>
          </cell>
          <cell r="EQ26">
            <v>85.386444960000006</v>
          </cell>
          <cell r="ER26">
            <v>0</v>
          </cell>
          <cell r="ES26">
            <v>0</v>
          </cell>
          <cell r="ET26">
            <v>0</v>
          </cell>
          <cell r="EU26">
            <v>0</v>
          </cell>
          <cell r="EV26">
            <v>0</v>
          </cell>
          <cell r="EW26">
            <v>0</v>
          </cell>
          <cell r="EX26">
            <v>0</v>
          </cell>
          <cell r="EY26">
            <v>0</v>
          </cell>
          <cell r="EZ26">
            <v>0</v>
          </cell>
          <cell r="FA26">
            <v>0</v>
          </cell>
          <cell r="FB26">
            <v>921.71309960000008</v>
          </cell>
          <cell r="FC26">
            <v>14.308171959999999</v>
          </cell>
          <cell r="FD26">
            <v>284.17694647999997</v>
          </cell>
          <cell r="FE26">
            <v>537.84153619999995</v>
          </cell>
          <cell r="FF26">
            <v>85.386444960000006</v>
          </cell>
          <cell r="FG26" t="str">
            <v/>
          </cell>
          <cell r="FH26" t="str">
            <v/>
          </cell>
          <cell r="FI26" t="str">
            <v/>
          </cell>
          <cell r="FJ26" t="str">
            <v/>
          </cell>
          <cell r="FK26">
            <v>0</v>
          </cell>
          <cell r="FN26">
            <v>11773.071493446381</v>
          </cell>
          <cell r="FO26">
            <v>0</v>
          </cell>
          <cell r="FP26">
            <v>376.37899999999996</v>
          </cell>
          <cell r="FQ26">
            <v>0</v>
          </cell>
          <cell r="FR26">
            <v>2003.7250082983335</v>
          </cell>
          <cell r="FS26">
            <v>1945.1350082983336</v>
          </cell>
          <cell r="FT26">
            <v>2.74</v>
          </cell>
          <cell r="FU26">
            <v>55.85</v>
          </cell>
          <cell r="FV26">
            <v>148252</v>
          </cell>
          <cell r="FW26">
            <v>0</v>
          </cell>
          <cell r="FX26">
            <v>148252</v>
          </cell>
          <cell r="FZ26">
            <v>758.40588715000001</v>
          </cell>
          <cell r="GA26">
            <v>0</v>
          </cell>
          <cell r="GB26">
            <v>14.109</v>
          </cell>
          <cell r="GC26">
            <v>0</v>
          </cell>
          <cell r="GD26">
            <v>323.55900000000003</v>
          </cell>
          <cell r="GE26">
            <v>323.55900000000003</v>
          </cell>
          <cell r="GF26">
            <v>0</v>
          </cell>
          <cell r="GG26">
            <v>0</v>
          </cell>
          <cell r="GH26">
            <v>5039</v>
          </cell>
          <cell r="GI26">
            <v>0</v>
          </cell>
          <cell r="GJ26">
            <v>5039</v>
          </cell>
          <cell r="GK26">
            <v>6140.1608410664994</v>
          </cell>
          <cell r="GL26">
            <v>0</v>
          </cell>
          <cell r="GM26">
            <v>258.77600000000001</v>
          </cell>
          <cell r="GN26">
            <v>0</v>
          </cell>
          <cell r="GO26">
            <v>1287.7640000000001</v>
          </cell>
          <cell r="GP26">
            <v>1232.03</v>
          </cell>
          <cell r="GQ26">
            <v>0</v>
          </cell>
          <cell r="GR26">
            <v>51.734000000000002</v>
          </cell>
          <cell r="GS26">
            <v>76404</v>
          </cell>
          <cell r="GT26">
            <v>0</v>
          </cell>
          <cell r="GU26">
            <v>76404</v>
          </cell>
          <cell r="GV26">
            <v>0</v>
          </cell>
          <cell r="GW26">
            <v>0</v>
          </cell>
          <cell r="GX26">
            <v>0</v>
          </cell>
          <cell r="GY26">
            <v>0</v>
          </cell>
          <cell r="GZ26">
            <v>0</v>
          </cell>
          <cell r="HA26">
            <v>0</v>
          </cell>
          <cell r="HB26">
            <v>0</v>
          </cell>
          <cell r="HC26">
            <v>0</v>
          </cell>
          <cell r="HD26">
            <v>0</v>
          </cell>
          <cell r="HE26">
            <v>0</v>
          </cell>
          <cell r="HF26">
            <v>0</v>
          </cell>
          <cell r="HG26">
            <v>0</v>
          </cell>
          <cell r="HH26">
            <v>0</v>
          </cell>
          <cell r="HI26">
            <v>0</v>
          </cell>
          <cell r="HJ26">
            <v>0</v>
          </cell>
          <cell r="HK26">
            <v>0</v>
          </cell>
          <cell r="HL26">
            <v>0</v>
          </cell>
          <cell r="HM26">
            <v>0</v>
          </cell>
          <cell r="HN26">
            <v>0</v>
          </cell>
          <cell r="HO26">
            <v>0</v>
          </cell>
          <cell r="HP26">
            <v>0</v>
          </cell>
          <cell r="HQ26">
            <v>0</v>
          </cell>
          <cell r="HR26">
            <v>1143.433344503333</v>
          </cell>
          <cell r="HS26">
            <v>0</v>
          </cell>
          <cell r="HT26">
            <v>105</v>
          </cell>
          <cell r="HU26">
            <v>0</v>
          </cell>
          <cell r="HV26">
            <v>0</v>
          </cell>
          <cell r="HW26">
            <v>0</v>
          </cell>
          <cell r="HX26">
            <v>0</v>
          </cell>
          <cell r="HY26">
            <v>0</v>
          </cell>
          <cell r="HZ26">
            <v>1</v>
          </cell>
          <cell r="IA26">
            <v>0</v>
          </cell>
          <cell r="IB26">
            <v>1</v>
          </cell>
          <cell r="IC26">
            <v>4996.7274965631668</v>
          </cell>
          <cell r="ID26">
            <v>0</v>
          </cell>
          <cell r="IE26">
            <v>153.77599999999998</v>
          </cell>
          <cell r="IF26">
            <v>0</v>
          </cell>
          <cell r="IG26">
            <v>1287.7640000000001</v>
          </cell>
          <cell r="IH26">
            <v>1232.03</v>
          </cell>
          <cell r="II26">
            <v>0</v>
          </cell>
          <cell r="IJ26">
            <v>51.734000000000002</v>
          </cell>
          <cell r="IK26">
            <v>76403</v>
          </cell>
          <cell r="IL26">
            <v>0</v>
          </cell>
          <cell r="IM26">
            <v>76403</v>
          </cell>
          <cell r="IN26">
            <v>0</v>
          </cell>
          <cell r="IO26">
            <v>0</v>
          </cell>
          <cell r="IP26">
            <v>0</v>
          </cell>
          <cell r="IQ26">
            <v>0</v>
          </cell>
          <cell r="IR26">
            <v>0</v>
          </cell>
          <cell r="IS26">
            <v>0</v>
          </cell>
          <cell r="IT26">
            <v>0</v>
          </cell>
          <cell r="IU26">
            <v>0</v>
          </cell>
          <cell r="IV26">
            <v>0</v>
          </cell>
          <cell r="IW26">
            <v>0</v>
          </cell>
          <cell r="IX26">
            <v>0</v>
          </cell>
          <cell r="IY26">
            <v>509.59348974</v>
          </cell>
          <cell r="IZ26">
            <v>0</v>
          </cell>
          <cell r="JA26">
            <v>24.921999999999997</v>
          </cell>
          <cell r="JB26">
            <v>0</v>
          </cell>
          <cell r="JC26">
            <v>377.14400000000001</v>
          </cell>
          <cell r="JD26">
            <v>377.14400000000001</v>
          </cell>
          <cell r="JE26">
            <v>0</v>
          </cell>
          <cell r="JF26">
            <v>0</v>
          </cell>
          <cell r="JG26">
            <v>33</v>
          </cell>
          <cell r="JH26">
            <v>0</v>
          </cell>
          <cell r="JI26">
            <v>33</v>
          </cell>
          <cell r="JJ26">
            <v>166.82267041</v>
          </cell>
          <cell r="JK26">
            <v>0</v>
          </cell>
          <cell r="JL26">
            <v>7.0890000000000004</v>
          </cell>
          <cell r="JM26">
            <v>0</v>
          </cell>
          <cell r="JN26">
            <v>126.196</v>
          </cell>
          <cell r="JO26">
            <v>126.196</v>
          </cell>
          <cell r="JP26">
            <v>0</v>
          </cell>
          <cell r="JQ26">
            <v>0</v>
          </cell>
          <cell r="JR26">
            <v>1</v>
          </cell>
          <cell r="JS26">
            <v>0</v>
          </cell>
          <cell r="JT26">
            <v>1</v>
          </cell>
          <cell r="JU26">
            <v>342.77081932999999</v>
          </cell>
          <cell r="JV26">
            <v>0</v>
          </cell>
          <cell r="JW26">
            <v>17.832999999999998</v>
          </cell>
          <cell r="JX26">
            <v>0</v>
          </cell>
          <cell r="JY26">
            <v>250.94800000000001</v>
          </cell>
          <cell r="JZ26">
            <v>250.94800000000001</v>
          </cell>
          <cell r="KA26">
            <v>0</v>
          </cell>
          <cell r="KB26">
            <v>0</v>
          </cell>
          <cell r="KC26">
            <v>32</v>
          </cell>
          <cell r="KD26">
            <v>0</v>
          </cell>
          <cell r="KE26">
            <v>32</v>
          </cell>
          <cell r="KF26">
            <v>0</v>
          </cell>
          <cell r="KG26">
            <v>0</v>
          </cell>
          <cell r="KH26">
            <v>0</v>
          </cell>
          <cell r="KI26">
            <v>0</v>
          </cell>
          <cell r="KJ26">
            <v>0</v>
          </cell>
          <cell r="KK26">
            <v>0</v>
          </cell>
          <cell r="KL26">
            <v>0</v>
          </cell>
          <cell r="KM26">
            <v>0</v>
          </cell>
          <cell r="KN26">
            <v>0</v>
          </cell>
          <cell r="KO26">
            <v>0</v>
          </cell>
          <cell r="KP26">
            <v>0</v>
          </cell>
          <cell r="KQ26">
            <v>0</v>
          </cell>
          <cell r="KR26">
            <v>0</v>
          </cell>
          <cell r="KS26">
            <v>0</v>
          </cell>
          <cell r="KT26">
            <v>0</v>
          </cell>
          <cell r="KU26">
            <v>0</v>
          </cell>
          <cell r="KV26">
            <v>0</v>
          </cell>
          <cell r="KW26">
            <v>0</v>
          </cell>
          <cell r="KX26">
            <v>0</v>
          </cell>
          <cell r="KY26">
            <v>0</v>
          </cell>
          <cell r="KZ26">
            <v>0</v>
          </cell>
          <cell r="LA26">
            <v>0</v>
          </cell>
          <cell r="LB26">
            <v>342.77081932999999</v>
          </cell>
          <cell r="LC26">
            <v>0</v>
          </cell>
          <cell r="LD26">
            <v>17.832999999999998</v>
          </cell>
          <cell r="LE26">
            <v>0</v>
          </cell>
          <cell r="LF26">
            <v>250.94800000000001</v>
          </cell>
          <cell r="LG26">
            <v>250.94800000000001</v>
          </cell>
          <cell r="LH26">
            <v>0</v>
          </cell>
          <cell r="LI26">
            <v>0</v>
          </cell>
          <cell r="LJ26">
            <v>32</v>
          </cell>
          <cell r="LK26">
            <v>0</v>
          </cell>
          <cell r="LL26">
            <v>32</v>
          </cell>
          <cell r="LQ26">
            <v>0</v>
          </cell>
          <cell r="LR26">
            <v>55.8</v>
          </cell>
          <cell r="LS26">
            <v>0</v>
          </cell>
          <cell r="LT26">
            <v>0</v>
          </cell>
          <cell r="LU26">
            <v>0</v>
          </cell>
          <cell r="LX26">
            <v>0</v>
          </cell>
          <cell r="LY26">
            <v>0</v>
          </cell>
          <cell r="LZ26">
            <v>0</v>
          </cell>
          <cell r="MA26">
            <v>0</v>
          </cell>
          <cell r="MB26">
            <v>0</v>
          </cell>
          <cell r="MC26">
            <v>0</v>
          </cell>
          <cell r="MD26">
            <v>0</v>
          </cell>
          <cell r="ME26">
            <v>0</v>
          </cell>
          <cell r="MF26">
            <v>0</v>
          </cell>
          <cell r="MG26">
            <v>0</v>
          </cell>
          <cell r="MH26">
            <v>0</v>
          </cell>
          <cell r="MI26">
            <v>0</v>
          </cell>
          <cell r="MJ26">
            <v>0</v>
          </cell>
          <cell r="MK26">
            <v>0</v>
          </cell>
          <cell r="ML26">
            <v>0</v>
          </cell>
          <cell r="MM26">
            <v>0</v>
          </cell>
          <cell r="MN26">
            <v>0</v>
          </cell>
          <cell r="MO26">
            <v>0</v>
          </cell>
          <cell r="MP26">
            <v>0</v>
          </cell>
          <cell r="MQ26">
            <v>0</v>
          </cell>
          <cell r="MR26">
            <v>0</v>
          </cell>
          <cell r="MS26">
            <v>0</v>
          </cell>
          <cell r="MT26">
            <v>0</v>
          </cell>
          <cell r="MU26">
            <v>0</v>
          </cell>
          <cell r="MV26">
            <v>0</v>
          </cell>
          <cell r="MW26">
            <v>0</v>
          </cell>
          <cell r="MX26">
            <v>0</v>
          </cell>
          <cell r="MY26">
            <v>0</v>
          </cell>
          <cell r="MZ26">
            <v>0</v>
          </cell>
          <cell r="NA26">
            <v>0</v>
          </cell>
          <cell r="NB26">
            <v>0</v>
          </cell>
          <cell r="NC26">
            <v>0</v>
          </cell>
          <cell r="ND26">
            <v>0</v>
          </cell>
          <cell r="NE26">
            <v>0</v>
          </cell>
          <cell r="NF26">
            <v>0</v>
          </cell>
          <cell r="NG26">
            <v>0</v>
          </cell>
          <cell r="NH26">
            <v>0</v>
          </cell>
          <cell r="NI26">
            <v>0</v>
          </cell>
          <cell r="NJ26">
            <v>0</v>
          </cell>
          <cell r="NK26">
            <v>0</v>
          </cell>
          <cell r="NL26">
            <v>0</v>
          </cell>
          <cell r="NM26">
            <v>0</v>
          </cell>
          <cell r="NN26">
            <v>0</v>
          </cell>
          <cell r="NO26">
            <v>0</v>
          </cell>
          <cell r="NP26">
            <v>0</v>
          </cell>
          <cell r="NQ26">
            <v>0</v>
          </cell>
          <cell r="NR26">
            <v>0</v>
          </cell>
          <cell r="NS26">
            <v>0</v>
          </cell>
          <cell r="NT26">
            <v>0</v>
          </cell>
          <cell r="NU26">
            <v>0</v>
          </cell>
          <cell r="NV26">
            <v>0</v>
          </cell>
          <cell r="NW26">
            <v>0</v>
          </cell>
          <cell r="NX26">
            <v>0</v>
          </cell>
          <cell r="NY26">
            <v>0</v>
          </cell>
          <cell r="NZ26">
            <v>0</v>
          </cell>
          <cell r="OA26">
            <v>0</v>
          </cell>
          <cell r="OB26">
            <v>0</v>
          </cell>
          <cell r="OC26">
            <v>0</v>
          </cell>
          <cell r="OD26">
            <v>0</v>
          </cell>
          <cell r="OE26">
            <v>0</v>
          </cell>
          <cell r="OF26">
            <v>0</v>
          </cell>
          <cell r="OG26">
            <v>0</v>
          </cell>
          <cell r="OH26">
            <v>0</v>
          </cell>
          <cell r="OI26">
            <v>0</v>
          </cell>
          <cell r="OJ26">
            <v>0</v>
          </cell>
          <cell r="OL26" t="str">
            <v>нд</v>
          </cell>
          <cell r="OM26" t="str">
            <v>нд</v>
          </cell>
          <cell r="ON26" t="str">
            <v>нд</v>
          </cell>
          <cell r="OO26" t="str">
            <v>нд</v>
          </cell>
          <cell r="OP26" t="str">
            <v>нд</v>
          </cell>
          <cell r="OT26">
            <v>9766.9821273165726</v>
          </cell>
          <cell r="OV26">
            <v>709.20500000000004</v>
          </cell>
          <cell r="OW26">
            <v>119.191</v>
          </cell>
          <cell r="OX26">
            <v>0</v>
          </cell>
          <cell r="OY26">
            <v>10851</v>
          </cell>
          <cell r="OZ26">
            <v>2146.0064287200003</v>
          </cell>
        </row>
        <row r="27">
          <cell r="A27" t="str">
            <v>Г</v>
          </cell>
          <cell r="B27" t="str">
            <v>1.1.1.2.2</v>
          </cell>
          <cell r="C27" t="str">
            <v>Технологическое присоединение к электрическим сетям иных сетевых организаций всего, в том числе:</v>
          </cell>
          <cell r="D27" t="str">
            <v>Г</v>
          </cell>
          <cell r="E27">
            <v>0</v>
          </cell>
          <cell r="H27">
            <v>0</v>
          </cell>
          <cell r="J27">
            <v>3932.6022027855006</v>
          </cell>
          <cell r="K27">
            <v>0</v>
          </cell>
          <cell r="L27">
            <v>3932.6022027855006</v>
          </cell>
          <cell r="M27">
            <v>818.12398278000001</v>
          </cell>
          <cell r="N27">
            <v>0</v>
          </cell>
          <cell r="O27">
            <v>245.11748446749993</v>
          </cell>
          <cell r="P27">
            <v>749.55393913499995</v>
          </cell>
          <cell r="Q27">
            <v>2119.8067964030001</v>
          </cell>
          <cell r="R27">
            <v>0</v>
          </cell>
          <cell r="S27">
            <v>0</v>
          </cell>
          <cell r="T27">
            <v>0</v>
          </cell>
          <cell r="U27">
            <v>0</v>
          </cell>
          <cell r="V27">
            <v>0</v>
          </cell>
          <cell r="W27">
            <v>0</v>
          </cell>
          <cell r="X27">
            <v>0</v>
          </cell>
          <cell r="Y27">
            <v>0</v>
          </cell>
          <cell r="Z27">
            <v>0</v>
          </cell>
          <cell r="AA27">
            <v>0</v>
          </cell>
          <cell r="AB27">
            <v>0</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t="str">
            <v/>
          </cell>
          <cell r="BC27" t="str">
            <v/>
          </cell>
          <cell r="BD27" t="str">
            <v/>
          </cell>
          <cell r="BE27" t="str">
            <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v>0</v>
          </cell>
          <cell r="BX27">
            <v>0</v>
          </cell>
          <cell r="BY27">
            <v>0</v>
          </cell>
          <cell r="BZ27">
            <v>0</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t="str">
            <v/>
          </cell>
          <cell r="CR27" t="str">
            <v/>
          </cell>
          <cell r="CS27" t="str">
            <v/>
          </cell>
          <cell r="CT27" t="str">
            <v/>
          </cell>
          <cell r="CU27">
            <v>0</v>
          </cell>
          <cell r="CX27">
            <v>11773.071493446381</v>
          </cell>
          <cell r="CY27">
            <v>2007.6103241393257</v>
          </cell>
          <cell r="CZ27">
            <v>3841.5348877713004</v>
          </cell>
          <cell r="DA27">
            <v>3963.2928893735866</v>
          </cell>
          <cell r="DB27">
            <v>1960.6333921621663</v>
          </cell>
          <cell r="DE27">
            <v>0</v>
          </cell>
          <cell r="DG27">
            <v>2648.4101105499999</v>
          </cell>
          <cell r="DH27">
            <v>0</v>
          </cell>
          <cell r="DI27">
            <v>2648.4101105499999</v>
          </cell>
          <cell r="DJ27">
            <v>221.79169244000005</v>
          </cell>
          <cell r="DK27">
            <v>951.39924857999995</v>
          </cell>
          <cell r="DL27">
            <v>1337.37306115</v>
          </cell>
          <cell r="DM27">
            <v>137.84610837999995</v>
          </cell>
          <cell r="DN27">
            <v>3379.4845325921287</v>
          </cell>
          <cell r="DS27">
            <v>73</v>
          </cell>
          <cell r="DT27">
            <v>202.23975001333304</v>
          </cell>
          <cell r="DU27">
            <v>340.55043894068166</v>
          </cell>
          <cell r="DV27">
            <v>2763.6943436381139</v>
          </cell>
          <cell r="DW27">
            <v>202.23975001333304</v>
          </cell>
          <cell r="DX27" t="str">
            <v/>
          </cell>
          <cell r="DY27" t="str">
            <v/>
          </cell>
          <cell r="DZ27" t="str">
            <v/>
          </cell>
          <cell r="EA27" t="str">
            <v/>
          </cell>
          <cell r="EB27">
            <v>0</v>
          </cell>
          <cell r="EC27">
            <v>1131.7356273999999</v>
          </cell>
          <cell r="ED27">
            <v>17.569210549999998</v>
          </cell>
          <cell r="EE27">
            <v>335.6327546</v>
          </cell>
          <cell r="EF27">
            <v>669.69608814999992</v>
          </cell>
          <cell r="EG27">
            <v>108.83757410000001</v>
          </cell>
          <cell r="EH27">
            <v>210.02252780000001</v>
          </cell>
          <cell r="EI27">
            <v>3.2610385900000001</v>
          </cell>
          <cell r="EJ27">
            <v>51.45580812</v>
          </cell>
          <cell r="EK27">
            <v>131.85455195</v>
          </cell>
          <cell r="EL27">
            <v>23.451129139999999</v>
          </cell>
          <cell r="EM27">
            <v>921.71309960000008</v>
          </cell>
          <cell r="EN27">
            <v>14.308171959999999</v>
          </cell>
          <cell r="EO27">
            <v>284.17694647999997</v>
          </cell>
          <cell r="EP27">
            <v>537.84153619999995</v>
          </cell>
          <cell r="EQ27">
            <v>85.386444960000006</v>
          </cell>
          <cell r="ER27">
            <v>0</v>
          </cell>
          <cell r="ES27">
            <v>0</v>
          </cell>
          <cell r="ET27">
            <v>0</v>
          </cell>
          <cell r="EU27">
            <v>0</v>
          </cell>
          <cell r="EV27">
            <v>0</v>
          </cell>
          <cell r="EW27">
            <v>0</v>
          </cell>
          <cell r="EX27">
            <v>0</v>
          </cell>
          <cell r="EY27">
            <v>0</v>
          </cell>
          <cell r="EZ27">
            <v>0</v>
          </cell>
          <cell r="FA27">
            <v>0</v>
          </cell>
          <cell r="FB27">
            <v>921.71309960000008</v>
          </cell>
          <cell r="FC27">
            <v>14.308171959999999</v>
          </cell>
          <cell r="FD27">
            <v>284.17694647999997</v>
          </cell>
          <cell r="FE27">
            <v>537.84153619999995</v>
          </cell>
          <cell r="FF27">
            <v>85.386444960000006</v>
          </cell>
          <cell r="FG27" t="str">
            <v/>
          </cell>
          <cell r="FH27" t="str">
            <v/>
          </cell>
          <cell r="FI27" t="str">
            <v/>
          </cell>
          <cell r="FJ27" t="str">
            <v/>
          </cell>
          <cell r="FK27">
            <v>0</v>
          </cell>
          <cell r="FN27">
            <v>11773.071493446381</v>
          </cell>
          <cell r="FO27">
            <v>0</v>
          </cell>
          <cell r="FP27">
            <v>376.37899999999996</v>
          </cell>
          <cell r="FQ27">
            <v>0</v>
          </cell>
          <cell r="FR27">
            <v>2003.7250082983335</v>
          </cell>
          <cell r="FS27">
            <v>1945.1350082983336</v>
          </cell>
          <cell r="FT27">
            <v>2.74</v>
          </cell>
          <cell r="FU27">
            <v>55.85</v>
          </cell>
          <cell r="FV27">
            <v>148252</v>
          </cell>
          <cell r="FW27">
            <v>0</v>
          </cell>
          <cell r="FX27">
            <v>148252</v>
          </cell>
          <cell r="FZ27">
            <v>758.40588715000001</v>
          </cell>
          <cell r="GA27">
            <v>0</v>
          </cell>
          <cell r="GB27">
            <v>14.109</v>
          </cell>
          <cell r="GC27">
            <v>0</v>
          </cell>
          <cell r="GD27">
            <v>323.55900000000003</v>
          </cell>
          <cell r="GE27">
            <v>323.55900000000003</v>
          </cell>
          <cell r="GF27">
            <v>0</v>
          </cell>
          <cell r="GG27">
            <v>0</v>
          </cell>
          <cell r="GH27">
            <v>5039</v>
          </cell>
          <cell r="GI27">
            <v>0</v>
          </cell>
          <cell r="GJ27">
            <v>5039</v>
          </cell>
          <cell r="GK27">
            <v>6140.1608410664994</v>
          </cell>
          <cell r="GL27">
            <v>0</v>
          </cell>
          <cell r="GM27">
            <v>258.77600000000001</v>
          </cell>
          <cell r="GN27">
            <v>0</v>
          </cell>
          <cell r="GO27">
            <v>1287.7640000000001</v>
          </cell>
          <cell r="GP27">
            <v>1232.03</v>
          </cell>
          <cell r="GQ27">
            <v>0</v>
          </cell>
          <cell r="GR27">
            <v>51.734000000000002</v>
          </cell>
          <cell r="GS27">
            <v>76404</v>
          </cell>
          <cell r="GT27">
            <v>0</v>
          </cell>
          <cell r="GU27">
            <v>76404</v>
          </cell>
          <cell r="GV27">
            <v>0</v>
          </cell>
          <cell r="GW27">
            <v>0</v>
          </cell>
          <cell r="GX27">
            <v>0</v>
          </cell>
          <cell r="GY27">
            <v>0</v>
          </cell>
          <cell r="GZ27">
            <v>0</v>
          </cell>
          <cell r="HA27">
            <v>0</v>
          </cell>
          <cell r="HB27">
            <v>0</v>
          </cell>
          <cell r="HC27">
            <v>0</v>
          </cell>
          <cell r="HD27">
            <v>0</v>
          </cell>
          <cell r="HE27">
            <v>0</v>
          </cell>
          <cell r="HF27">
            <v>0</v>
          </cell>
          <cell r="HG27">
            <v>0</v>
          </cell>
          <cell r="HH27">
            <v>0</v>
          </cell>
          <cell r="HI27">
            <v>0</v>
          </cell>
          <cell r="HJ27">
            <v>0</v>
          </cell>
          <cell r="HK27">
            <v>0</v>
          </cell>
          <cell r="HL27">
            <v>0</v>
          </cell>
          <cell r="HM27">
            <v>0</v>
          </cell>
          <cell r="HN27">
            <v>0</v>
          </cell>
          <cell r="HO27">
            <v>0</v>
          </cell>
          <cell r="HP27">
            <v>0</v>
          </cell>
          <cell r="HQ27">
            <v>0</v>
          </cell>
          <cell r="HR27">
            <v>1143.433344503333</v>
          </cell>
          <cell r="HS27">
            <v>0</v>
          </cell>
          <cell r="HT27">
            <v>105</v>
          </cell>
          <cell r="HU27">
            <v>0</v>
          </cell>
          <cell r="HV27">
            <v>0</v>
          </cell>
          <cell r="HW27">
            <v>0</v>
          </cell>
          <cell r="HX27">
            <v>0</v>
          </cell>
          <cell r="HY27">
            <v>0</v>
          </cell>
          <cell r="HZ27">
            <v>1</v>
          </cell>
          <cell r="IA27">
            <v>0</v>
          </cell>
          <cell r="IB27">
            <v>1</v>
          </cell>
          <cell r="IC27">
            <v>4996.7274965631668</v>
          </cell>
          <cell r="ID27">
            <v>0</v>
          </cell>
          <cell r="IE27">
            <v>153.77599999999998</v>
          </cell>
          <cell r="IF27">
            <v>0</v>
          </cell>
          <cell r="IG27">
            <v>1287.7640000000001</v>
          </cell>
          <cell r="IH27">
            <v>1232.03</v>
          </cell>
          <cell r="II27">
            <v>0</v>
          </cell>
          <cell r="IJ27">
            <v>51.734000000000002</v>
          </cell>
          <cell r="IK27">
            <v>76403</v>
          </cell>
          <cell r="IL27">
            <v>0</v>
          </cell>
          <cell r="IM27">
            <v>76403</v>
          </cell>
          <cell r="IN27">
            <v>0</v>
          </cell>
          <cell r="IO27">
            <v>0</v>
          </cell>
          <cell r="IP27">
            <v>0</v>
          </cell>
          <cell r="IQ27">
            <v>0</v>
          </cell>
          <cell r="IR27">
            <v>0</v>
          </cell>
          <cell r="IS27">
            <v>0</v>
          </cell>
          <cell r="IT27">
            <v>0</v>
          </cell>
          <cell r="IU27">
            <v>0</v>
          </cell>
          <cell r="IV27">
            <v>0</v>
          </cell>
          <cell r="IW27">
            <v>0</v>
          </cell>
          <cell r="IX27">
            <v>0</v>
          </cell>
          <cell r="IY27">
            <v>509.59348974</v>
          </cell>
          <cell r="IZ27">
            <v>0</v>
          </cell>
          <cell r="JA27">
            <v>24.921999999999997</v>
          </cell>
          <cell r="JB27">
            <v>0</v>
          </cell>
          <cell r="JC27">
            <v>377.14400000000001</v>
          </cell>
          <cell r="JD27">
            <v>377.14400000000001</v>
          </cell>
          <cell r="JE27">
            <v>0</v>
          </cell>
          <cell r="JF27">
            <v>0</v>
          </cell>
          <cell r="JG27">
            <v>33</v>
          </cell>
          <cell r="JH27">
            <v>0</v>
          </cell>
          <cell r="JI27">
            <v>33</v>
          </cell>
          <cell r="JJ27">
            <v>166.82267041</v>
          </cell>
          <cell r="JK27">
            <v>0</v>
          </cell>
          <cell r="JL27">
            <v>7.0890000000000004</v>
          </cell>
          <cell r="JM27">
            <v>0</v>
          </cell>
          <cell r="JN27">
            <v>126.196</v>
          </cell>
          <cell r="JO27">
            <v>126.196</v>
          </cell>
          <cell r="JP27">
            <v>0</v>
          </cell>
          <cell r="JQ27">
            <v>0</v>
          </cell>
          <cell r="JR27">
            <v>1</v>
          </cell>
          <cell r="JS27">
            <v>0</v>
          </cell>
          <cell r="JT27">
            <v>1</v>
          </cell>
          <cell r="JU27">
            <v>342.77081932999999</v>
          </cell>
          <cell r="JV27">
            <v>0</v>
          </cell>
          <cell r="JW27">
            <v>17.832999999999998</v>
          </cell>
          <cell r="JX27">
            <v>0</v>
          </cell>
          <cell r="JY27">
            <v>250.94800000000001</v>
          </cell>
          <cell r="JZ27">
            <v>250.94800000000001</v>
          </cell>
          <cell r="KA27">
            <v>0</v>
          </cell>
          <cell r="KB27">
            <v>0</v>
          </cell>
          <cell r="KC27">
            <v>32</v>
          </cell>
          <cell r="KD27">
            <v>0</v>
          </cell>
          <cell r="KE27">
            <v>32</v>
          </cell>
          <cell r="KF27">
            <v>0</v>
          </cell>
          <cell r="KG27">
            <v>0</v>
          </cell>
          <cell r="KH27">
            <v>0</v>
          </cell>
          <cell r="KI27">
            <v>0</v>
          </cell>
          <cell r="KJ27">
            <v>0</v>
          </cell>
          <cell r="KK27">
            <v>0</v>
          </cell>
          <cell r="KL27">
            <v>0</v>
          </cell>
          <cell r="KM27">
            <v>0</v>
          </cell>
          <cell r="KN27">
            <v>0</v>
          </cell>
          <cell r="KO27">
            <v>0</v>
          </cell>
          <cell r="KP27">
            <v>0</v>
          </cell>
          <cell r="KQ27">
            <v>0</v>
          </cell>
          <cell r="KR27">
            <v>0</v>
          </cell>
          <cell r="KS27">
            <v>0</v>
          </cell>
          <cell r="KT27">
            <v>0</v>
          </cell>
          <cell r="KU27">
            <v>0</v>
          </cell>
          <cell r="KV27">
            <v>0</v>
          </cell>
          <cell r="KW27">
            <v>0</v>
          </cell>
          <cell r="KX27">
            <v>0</v>
          </cell>
          <cell r="KY27">
            <v>0</v>
          </cell>
          <cell r="KZ27">
            <v>0</v>
          </cell>
          <cell r="LA27">
            <v>0</v>
          </cell>
          <cell r="LB27">
            <v>342.77081932999999</v>
          </cell>
          <cell r="LC27">
            <v>0</v>
          </cell>
          <cell r="LD27">
            <v>17.832999999999998</v>
          </cell>
          <cell r="LE27">
            <v>0</v>
          </cell>
          <cell r="LF27">
            <v>250.94800000000001</v>
          </cell>
          <cell r="LG27">
            <v>250.94800000000001</v>
          </cell>
          <cell r="LH27">
            <v>0</v>
          </cell>
          <cell r="LI27">
            <v>0</v>
          </cell>
          <cell r="LJ27">
            <v>32</v>
          </cell>
          <cell r="LK27">
            <v>0</v>
          </cell>
          <cell r="LL27">
            <v>32</v>
          </cell>
          <cell r="LQ27">
            <v>0</v>
          </cell>
          <cell r="LR27">
            <v>55.8</v>
          </cell>
          <cell r="LS27">
            <v>0</v>
          </cell>
          <cell r="LT27">
            <v>0</v>
          </cell>
          <cell r="LU27">
            <v>0</v>
          </cell>
          <cell r="LX27">
            <v>0</v>
          </cell>
          <cell r="LY27">
            <v>0</v>
          </cell>
          <cell r="LZ27">
            <v>0</v>
          </cell>
          <cell r="MA27">
            <v>0</v>
          </cell>
          <cell r="MB27">
            <v>0</v>
          </cell>
          <cell r="MC27">
            <v>0</v>
          </cell>
          <cell r="MD27">
            <v>0</v>
          </cell>
          <cell r="ME27">
            <v>0</v>
          </cell>
          <cell r="MF27">
            <v>0</v>
          </cell>
          <cell r="MG27">
            <v>0</v>
          </cell>
          <cell r="MH27">
            <v>0</v>
          </cell>
          <cell r="MI27">
            <v>0</v>
          </cell>
          <cell r="MJ27">
            <v>0</v>
          </cell>
          <cell r="MK27">
            <v>0</v>
          </cell>
          <cell r="ML27">
            <v>0</v>
          </cell>
          <cell r="MM27">
            <v>0</v>
          </cell>
          <cell r="MN27">
            <v>0</v>
          </cell>
          <cell r="MO27">
            <v>0</v>
          </cell>
          <cell r="MP27">
            <v>0</v>
          </cell>
          <cell r="MQ27">
            <v>0</v>
          </cell>
          <cell r="MR27">
            <v>0</v>
          </cell>
          <cell r="MS27">
            <v>0</v>
          </cell>
          <cell r="MT27">
            <v>0</v>
          </cell>
          <cell r="MU27">
            <v>0</v>
          </cell>
          <cell r="MV27">
            <v>0</v>
          </cell>
          <cell r="MW27">
            <v>0</v>
          </cell>
          <cell r="MX27">
            <v>0</v>
          </cell>
          <cell r="MY27">
            <v>0</v>
          </cell>
          <cell r="MZ27">
            <v>0</v>
          </cell>
          <cell r="NA27">
            <v>0</v>
          </cell>
          <cell r="NB27">
            <v>0</v>
          </cell>
          <cell r="NC27">
            <v>0</v>
          </cell>
          <cell r="ND27">
            <v>0</v>
          </cell>
          <cell r="NE27">
            <v>0</v>
          </cell>
          <cell r="NF27">
            <v>0</v>
          </cell>
          <cell r="NG27">
            <v>0</v>
          </cell>
          <cell r="NH27">
            <v>0</v>
          </cell>
          <cell r="NI27">
            <v>0</v>
          </cell>
          <cell r="NJ27">
            <v>0</v>
          </cell>
          <cell r="NK27">
            <v>0</v>
          </cell>
          <cell r="NL27">
            <v>0</v>
          </cell>
          <cell r="NM27">
            <v>0</v>
          </cell>
          <cell r="NN27">
            <v>0</v>
          </cell>
          <cell r="NO27">
            <v>0</v>
          </cell>
          <cell r="NP27">
            <v>0</v>
          </cell>
          <cell r="NQ27">
            <v>0</v>
          </cell>
          <cell r="NR27">
            <v>0</v>
          </cell>
          <cell r="NS27">
            <v>0</v>
          </cell>
          <cell r="NT27">
            <v>0</v>
          </cell>
          <cell r="NU27">
            <v>0</v>
          </cell>
          <cell r="NV27">
            <v>0</v>
          </cell>
          <cell r="NW27">
            <v>0</v>
          </cell>
          <cell r="NX27">
            <v>0</v>
          </cell>
          <cell r="NY27">
            <v>0</v>
          </cell>
          <cell r="NZ27">
            <v>0</v>
          </cell>
          <cell r="OA27">
            <v>0</v>
          </cell>
          <cell r="OB27">
            <v>0</v>
          </cell>
          <cell r="OC27">
            <v>0</v>
          </cell>
          <cell r="OD27">
            <v>0</v>
          </cell>
          <cell r="OE27">
            <v>0</v>
          </cell>
          <cell r="OF27">
            <v>0</v>
          </cell>
          <cell r="OG27">
            <v>0</v>
          </cell>
          <cell r="OH27">
            <v>0</v>
          </cell>
          <cell r="OI27">
            <v>0</v>
          </cell>
          <cell r="OJ27">
            <v>0</v>
          </cell>
          <cell r="OL27" t="str">
            <v>нд</v>
          </cell>
          <cell r="OM27" t="str">
            <v>нд</v>
          </cell>
          <cell r="ON27" t="str">
            <v>нд</v>
          </cell>
          <cell r="OO27" t="str">
            <v>нд</v>
          </cell>
          <cell r="OP27" t="str">
            <v>нд</v>
          </cell>
          <cell r="OT27">
            <v>9766.9821273165726</v>
          </cell>
          <cell r="OV27">
            <v>709.20500000000004</v>
          </cell>
          <cell r="OW27">
            <v>119.191</v>
          </cell>
          <cell r="OX27">
            <v>0</v>
          </cell>
          <cell r="OY27">
            <v>10851</v>
          </cell>
          <cell r="OZ27">
            <v>2146.0064287200003</v>
          </cell>
        </row>
        <row r="28">
          <cell r="A28" t="str">
            <v>Г</v>
          </cell>
          <cell r="B28" t="str">
            <v>1.1.1.3</v>
          </cell>
          <cell r="C28" t="str">
            <v>Технологическое присоединение объектов по производству электрической энергии всего, в том числе:</v>
          </cell>
          <cell r="D28" t="str">
            <v>Г</v>
          </cell>
          <cell r="E28">
            <v>13.051530648</v>
          </cell>
          <cell r="H28">
            <v>12.36925081</v>
          </cell>
          <cell r="J28">
            <v>3945.6537334335007</v>
          </cell>
          <cell r="K28">
            <v>13.051530648</v>
          </cell>
          <cell r="L28">
            <v>3932.6022027855006</v>
          </cell>
          <cell r="M28">
            <v>818.12398278000001</v>
          </cell>
          <cell r="N28">
            <v>0</v>
          </cell>
          <cell r="O28">
            <v>245.11748446749993</v>
          </cell>
          <cell r="P28">
            <v>749.55393913499995</v>
          </cell>
          <cell r="Q28">
            <v>2119.8067964030001</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t="str">
            <v/>
          </cell>
          <cell r="BC28" t="str">
            <v/>
          </cell>
          <cell r="BD28" t="str">
            <v/>
          </cell>
          <cell r="BE28" t="str">
            <v/>
          </cell>
          <cell r="BF28">
            <v>0</v>
          </cell>
          <cell r="BG28">
            <v>12.36925081</v>
          </cell>
          <cell r="BH28">
            <v>0</v>
          </cell>
          <cell r="BI28">
            <v>0</v>
          </cell>
          <cell r="BJ28">
            <v>10.307709008333335</v>
          </cell>
          <cell r="BK28">
            <v>0</v>
          </cell>
          <cell r="BL28">
            <v>2.0615418016666656</v>
          </cell>
          <cell r="BM28">
            <v>12.36925081</v>
          </cell>
          <cell r="BN28">
            <v>0</v>
          </cell>
          <cell r="BO28">
            <v>0</v>
          </cell>
          <cell r="BP28">
            <v>10.307709008333335</v>
          </cell>
          <cell r="BQ28">
            <v>0</v>
          </cell>
          <cell r="BR28">
            <v>2.0615418016666656</v>
          </cell>
          <cell r="BS28">
            <v>0</v>
          </cell>
          <cell r="BT28">
            <v>0</v>
          </cell>
          <cell r="BU28">
            <v>0</v>
          </cell>
          <cell r="BV28">
            <v>0</v>
          </cell>
          <cell r="BW28">
            <v>0</v>
          </cell>
          <cell r="BX28">
            <v>0</v>
          </cell>
          <cell r="BY28">
            <v>0</v>
          </cell>
          <cell r="BZ28">
            <v>0</v>
          </cell>
          <cell r="CA28">
            <v>0</v>
          </cell>
          <cell r="CB28">
            <v>0</v>
          </cell>
          <cell r="CC28">
            <v>0</v>
          </cell>
          <cell r="CD28">
            <v>0</v>
          </cell>
          <cell r="CE28">
            <v>0</v>
          </cell>
          <cell r="CF28">
            <v>0</v>
          </cell>
          <cell r="CG28">
            <v>0</v>
          </cell>
          <cell r="CH28">
            <v>0</v>
          </cell>
          <cell r="CI28">
            <v>0</v>
          </cell>
          <cell r="CJ28">
            <v>0</v>
          </cell>
          <cell r="CK28">
            <v>0</v>
          </cell>
          <cell r="CL28">
            <v>0</v>
          </cell>
          <cell r="CM28">
            <v>0</v>
          </cell>
          <cell r="CN28">
            <v>0</v>
          </cell>
          <cell r="CO28">
            <v>0</v>
          </cell>
          <cell r="CP28">
            <v>0</v>
          </cell>
          <cell r="CQ28" t="str">
            <v/>
          </cell>
          <cell r="CR28" t="str">
            <v/>
          </cell>
          <cell r="CS28" t="str">
            <v/>
          </cell>
          <cell r="CT28" t="str">
            <v/>
          </cell>
          <cell r="CU28">
            <v>0</v>
          </cell>
          <cell r="CX28">
            <v>11773.071493446381</v>
          </cell>
          <cell r="CY28">
            <v>2007.6103241393257</v>
          </cell>
          <cell r="CZ28">
            <v>3841.5348877713004</v>
          </cell>
          <cell r="DA28">
            <v>3963.2928893735866</v>
          </cell>
          <cell r="DB28">
            <v>1960.6333921621663</v>
          </cell>
          <cell r="DE28">
            <v>10.850220009999999</v>
          </cell>
          <cell r="DG28">
            <v>2659.2863860899997</v>
          </cell>
          <cell r="DH28">
            <v>10.87627554</v>
          </cell>
          <cell r="DI28">
            <v>2648.4101105499999</v>
          </cell>
          <cell r="DJ28">
            <v>221.79169244000005</v>
          </cell>
          <cell r="DK28">
            <v>951.39924857999995</v>
          </cell>
          <cell r="DL28">
            <v>1337.37306115</v>
          </cell>
          <cell r="DM28">
            <v>137.84610837999995</v>
          </cell>
          <cell r="DN28">
            <v>3379.4845325921287</v>
          </cell>
          <cell r="DS28">
            <v>73</v>
          </cell>
          <cell r="DT28">
            <v>202.23975001333304</v>
          </cell>
          <cell r="DU28">
            <v>340.55043894068166</v>
          </cell>
          <cell r="DV28">
            <v>2763.6943436381139</v>
          </cell>
          <cell r="DW28">
            <v>202.23975001333304</v>
          </cell>
          <cell r="DX28">
            <v>1</v>
          </cell>
          <cell r="DY28" t="str">
            <v/>
          </cell>
          <cell r="DZ28" t="str">
            <v/>
          </cell>
          <cell r="EA28" t="str">
            <v/>
          </cell>
          <cell r="EB28" t="str">
            <v>1</v>
          </cell>
          <cell r="EC28">
            <v>1131.7356273999999</v>
          </cell>
          <cell r="ED28">
            <v>17.569210549999998</v>
          </cell>
          <cell r="EE28">
            <v>335.6327546</v>
          </cell>
          <cell r="EF28">
            <v>669.69608814999992</v>
          </cell>
          <cell r="EG28">
            <v>108.83757410000001</v>
          </cell>
          <cell r="EH28">
            <v>210.02252780000001</v>
          </cell>
          <cell r="EI28">
            <v>3.2610385900000001</v>
          </cell>
          <cell r="EJ28">
            <v>51.45580812</v>
          </cell>
          <cell r="EK28">
            <v>131.85455195</v>
          </cell>
          <cell r="EL28">
            <v>23.451129139999999</v>
          </cell>
          <cell r="EM28">
            <v>921.71309960000008</v>
          </cell>
          <cell r="EN28">
            <v>14.308171959999999</v>
          </cell>
          <cell r="EO28">
            <v>284.17694647999997</v>
          </cell>
          <cell r="EP28">
            <v>537.84153619999995</v>
          </cell>
          <cell r="EQ28">
            <v>85.386444960000006</v>
          </cell>
          <cell r="ER28">
            <v>0</v>
          </cell>
          <cell r="ES28">
            <v>0</v>
          </cell>
          <cell r="ET28">
            <v>0</v>
          </cell>
          <cell r="EU28">
            <v>0</v>
          </cell>
          <cell r="EV28">
            <v>0</v>
          </cell>
          <cell r="EW28">
            <v>0</v>
          </cell>
          <cell r="EX28">
            <v>0</v>
          </cell>
          <cell r="EY28">
            <v>0</v>
          </cell>
          <cell r="EZ28">
            <v>0</v>
          </cell>
          <cell r="FA28">
            <v>0</v>
          </cell>
          <cell r="FB28">
            <v>921.71309960000008</v>
          </cell>
          <cell r="FC28">
            <v>14.308171959999999</v>
          </cell>
          <cell r="FD28">
            <v>284.17694647999997</v>
          </cell>
          <cell r="FE28">
            <v>537.84153619999995</v>
          </cell>
          <cell r="FF28">
            <v>85.386444960000006</v>
          </cell>
          <cell r="FG28" t="str">
            <v/>
          </cell>
          <cell r="FH28" t="str">
            <v/>
          </cell>
          <cell r="FI28" t="str">
            <v/>
          </cell>
          <cell r="FJ28" t="str">
            <v/>
          </cell>
          <cell r="FK28">
            <v>0</v>
          </cell>
          <cell r="FN28">
            <v>11773.071493446381</v>
          </cell>
          <cell r="FO28">
            <v>0</v>
          </cell>
          <cell r="FP28">
            <v>376.37899999999996</v>
          </cell>
          <cell r="FQ28">
            <v>0</v>
          </cell>
          <cell r="FR28">
            <v>2003.7250082983335</v>
          </cell>
          <cell r="FS28">
            <v>1945.1350082983336</v>
          </cell>
          <cell r="FT28">
            <v>2.74</v>
          </cell>
          <cell r="FU28">
            <v>55.85</v>
          </cell>
          <cell r="FV28">
            <v>148252</v>
          </cell>
          <cell r="FW28">
            <v>0</v>
          </cell>
          <cell r="FX28">
            <v>148252</v>
          </cell>
          <cell r="FZ28">
            <v>758.40588715000001</v>
          </cell>
          <cell r="GA28">
            <v>0</v>
          </cell>
          <cell r="GB28">
            <v>14.109</v>
          </cell>
          <cell r="GC28">
            <v>0</v>
          </cell>
          <cell r="GD28">
            <v>323.55900000000003</v>
          </cell>
          <cell r="GE28">
            <v>323.55900000000003</v>
          </cell>
          <cell r="GF28">
            <v>0</v>
          </cell>
          <cell r="GG28">
            <v>0</v>
          </cell>
          <cell r="GH28">
            <v>5039</v>
          </cell>
          <cell r="GI28">
            <v>0</v>
          </cell>
          <cell r="GJ28">
            <v>5039</v>
          </cell>
          <cell r="GK28">
            <v>6140.1608410664994</v>
          </cell>
          <cell r="GL28">
            <v>0</v>
          </cell>
          <cell r="GM28">
            <v>258.77600000000001</v>
          </cell>
          <cell r="GN28">
            <v>0</v>
          </cell>
          <cell r="GO28">
            <v>1287.7640000000001</v>
          </cell>
          <cell r="GP28">
            <v>1232.03</v>
          </cell>
          <cell r="GQ28">
            <v>0</v>
          </cell>
          <cell r="GR28">
            <v>51.734000000000002</v>
          </cell>
          <cell r="GS28">
            <v>76404</v>
          </cell>
          <cell r="GT28">
            <v>0</v>
          </cell>
          <cell r="GU28">
            <v>76404</v>
          </cell>
          <cell r="GV28">
            <v>0</v>
          </cell>
          <cell r="GW28">
            <v>0</v>
          </cell>
          <cell r="GX28">
            <v>0</v>
          </cell>
          <cell r="GY28">
            <v>0</v>
          </cell>
          <cell r="GZ28">
            <v>0</v>
          </cell>
          <cell r="HA28">
            <v>0</v>
          </cell>
          <cell r="HB28">
            <v>0</v>
          </cell>
          <cell r="HC28">
            <v>0</v>
          </cell>
          <cell r="HD28">
            <v>0</v>
          </cell>
          <cell r="HE28">
            <v>0</v>
          </cell>
          <cell r="HF28">
            <v>0</v>
          </cell>
          <cell r="HG28">
            <v>0</v>
          </cell>
          <cell r="HH28">
            <v>0</v>
          </cell>
          <cell r="HI28">
            <v>0</v>
          </cell>
          <cell r="HJ28">
            <v>0</v>
          </cell>
          <cell r="HK28">
            <v>0</v>
          </cell>
          <cell r="HL28">
            <v>0</v>
          </cell>
          <cell r="HM28">
            <v>0</v>
          </cell>
          <cell r="HN28">
            <v>0</v>
          </cell>
          <cell r="HO28">
            <v>0</v>
          </cell>
          <cell r="HP28">
            <v>0</v>
          </cell>
          <cell r="HQ28">
            <v>0</v>
          </cell>
          <cell r="HR28">
            <v>1143.433344503333</v>
          </cell>
          <cell r="HS28">
            <v>0</v>
          </cell>
          <cell r="HT28">
            <v>105</v>
          </cell>
          <cell r="HU28">
            <v>0</v>
          </cell>
          <cell r="HV28">
            <v>0</v>
          </cell>
          <cell r="HW28">
            <v>0</v>
          </cell>
          <cell r="HX28">
            <v>0</v>
          </cell>
          <cell r="HY28">
            <v>0</v>
          </cell>
          <cell r="HZ28">
            <v>1</v>
          </cell>
          <cell r="IA28">
            <v>0</v>
          </cell>
          <cell r="IB28">
            <v>1</v>
          </cell>
          <cell r="IC28">
            <v>4996.7274965631668</v>
          </cell>
          <cell r="ID28">
            <v>0</v>
          </cell>
          <cell r="IE28">
            <v>153.77599999999998</v>
          </cell>
          <cell r="IF28">
            <v>0</v>
          </cell>
          <cell r="IG28">
            <v>1287.7640000000001</v>
          </cell>
          <cell r="IH28">
            <v>1232.03</v>
          </cell>
          <cell r="II28">
            <v>0</v>
          </cell>
          <cell r="IJ28">
            <v>51.734000000000002</v>
          </cell>
          <cell r="IK28">
            <v>76403</v>
          </cell>
          <cell r="IL28">
            <v>0</v>
          </cell>
          <cell r="IM28">
            <v>76403</v>
          </cell>
          <cell r="IN28">
            <v>0</v>
          </cell>
          <cell r="IO28">
            <v>0</v>
          </cell>
          <cell r="IP28">
            <v>0</v>
          </cell>
          <cell r="IQ28">
            <v>0</v>
          </cell>
          <cell r="IR28">
            <v>0</v>
          </cell>
          <cell r="IS28">
            <v>0</v>
          </cell>
          <cell r="IT28">
            <v>0</v>
          </cell>
          <cell r="IU28">
            <v>0</v>
          </cell>
          <cell r="IV28">
            <v>0</v>
          </cell>
          <cell r="IW28">
            <v>0</v>
          </cell>
          <cell r="IX28">
            <v>0</v>
          </cell>
          <cell r="IY28">
            <v>509.59348974</v>
          </cell>
          <cell r="IZ28">
            <v>0</v>
          </cell>
          <cell r="JA28">
            <v>24.921999999999997</v>
          </cell>
          <cell r="JB28">
            <v>0</v>
          </cell>
          <cell r="JC28">
            <v>377.14400000000001</v>
          </cell>
          <cell r="JD28">
            <v>377.14400000000001</v>
          </cell>
          <cell r="JE28">
            <v>0</v>
          </cell>
          <cell r="JF28">
            <v>0</v>
          </cell>
          <cell r="JG28">
            <v>33</v>
          </cell>
          <cell r="JH28">
            <v>0</v>
          </cell>
          <cell r="JI28">
            <v>33</v>
          </cell>
          <cell r="JJ28">
            <v>166.82267041</v>
          </cell>
          <cell r="JK28">
            <v>0</v>
          </cell>
          <cell r="JL28">
            <v>7.0890000000000004</v>
          </cell>
          <cell r="JM28">
            <v>0</v>
          </cell>
          <cell r="JN28">
            <v>126.196</v>
          </cell>
          <cell r="JO28">
            <v>126.196</v>
          </cell>
          <cell r="JP28">
            <v>0</v>
          </cell>
          <cell r="JQ28">
            <v>0</v>
          </cell>
          <cell r="JR28">
            <v>1</v>
          </cell>
          <cell r="JS28">
            <v>0</v>
          </cell>
          <cell r="JT28">
            <v>1</v>
          </cell>
          <cell r="JU28">
            <v>342.77081932999999</v>
          </cell>
          <cell r="JV28">
            <v>0</v>
          </cell>
          <cell r="JW28">
            <v>17.832999999999998</v>
          </cell>
          <cell r="JX28">
            <v>0</v>
          </cell>
          <cell r="JY28">
            <v>250.94800000000001</v>
          </cell>
          <cell r="JZ28">
            <v>250.94800000000001</v>
          </cell>
          <cell r="KA28">
            <v>0</v>
          </cell>
          <cell r="KB28">
            <v>0</v>
          </cell>
          <cell r="KC28">
            <v>32</v>
          </cell>
          <cell r="KD28">
            <v>0</v>
          </cell>
          <cell r="KE28">
            <v>32</v>
          </cell>
          <cell r="KF28">
            <v>0</v>
          </cell>
          <cell r="KG28">
            <v>0</v>
          </cell>
          <cell r="KH28">
            <v>0</v>
          </cell>
          <cell r="KI28">
            <v>0</v>
          </cell>
          <cell r="KJ28">
            <v>0</v>
          </cell>
          <cell r="KK28">
            <v>0</v>
          </cell>
          <cell r="KL28">
            <v>0</v>
          </cell>
          <cell r="KM28">
            <v>0</v>
          </cell>
          <cell r="KN28">
            <v>0</v>
          </cell>
          <cell r="KO28">
            <v>0</v>
          </cell>
          <cell r="KP28">
            <v>0</v>
          </cell>
          <cell r="KQ28">
            <v>0</v>
          </cell>
          <cell r="KR28">
            <v>0</v>
          </cell>
          <cell r="KS28">
            <v>0</v>
          </cell>
          <cell r="KT28">
            <v>0</v>
          </cell>
          <cell r="KU28">
            <v>0</v>
          </cell>
          <cell r="KV28">
            <v>0</v>
          </cell>
          <cell r="KW28">
            <v>0</v>
          </cell>
          <cell r="KX28">
            <v>0</v>
          </cell>
          <cell r="KY28">
            <v>0</v>
          </cell>
          <cell r="KZ28">
            <v>0</v>
          </cell>
          <cell r="LA28">
            <v>0</v>
          </cell>
          <cell r="LB28">
            <v>342.77081932999999</v>
          </cell>
          <cell r="LC28">
            <v>0</v>
          </cell>
          <cell r="LD28">
            <v>17.832999999999998</v>
          </cell>
          <cell r="LE28">
            <v>0</v>
          </cell>
          <cell r="LF28">
            <v>250.94800000000001</v>
          </cell>
          <cell r="LG28">
            <v>250.94800000000001</v>
          </cell>
          <cell r="LH28">
            <v>0</v>
          </cell>
          <cell r="LI28">
            <v>0</v>
          </cell>
          <cell r="LJ28">
            <v>32</v>
          </cell>
          <cell r="LK28">
            <v>0</v>
          </cell>
          <cell r="LL28">
            <v>32</v>
          </cell>
          <cell r="LQ28">
            <v>0</v>
          </cell>
          <cell r="LR28">
            <v>55.8</v>
          </cell>
          <cell r="LS28">
            <v>0</v>
          </cell>
          <cell r="LT28">
            <v>0</v>
          </cell>
          <cell r="LU28">
            <v>0</v>
          </cell>
          <cell r="LX28">
            <v>0</v>
          </cell>
          <cell r="LY28">
            <v>0</v>
          </cell>
          <cell r="LZ28">
            <v>0</v>
          </cell>
          <cell r="MA28">
            <v>0</v>
          </cell>
          <cell r="MB28">
            <v>0</v>
          </cell>
          <cell r="MC28">
            <v>0</v>
          </cell>
          <cell r="MD28">
            <v>0</v>
          </cell>
          <cell r="ME28">
            <v>0</v>
          </cell>
          <cell r="MF28">
            <v>0</v>
          </cell>
          <cell r="MG28">
            <v>0</v>
          </cell>
          <cell r="MH28">
            <v>0</v>
          </cell>
          <cell r="MI28">
            <v>0</v>
          </cell>
          <cell r="MJ28">
            <v>0</v>
          </cell>
          <cell r="MK28">
            <v>0</v>
          </cell>
          <cell r="ML28">
            <v>0</v>
          </cell>
          <cell r="MM28">
            <v>0</v>
          </cell>
          <cell r="MN28">
            <v>0</v>
          </cell>
          <cell r="MO28">
            <v>0</v>
          </cell>
          <cell r="MP28">
            <v>0</v>
          </cell>
          <cell r="MQ28">
            <v>0</v>
          </cell>
          <cell r="MR28">
            <v>0</v>
          </cell>
          <cell r="MS28">
            <v>0</v>
          </cell>
          <cell r="MT28">
            <v>0</v>
          </cell>
          <cell r="MU28">
            <v>0</v>
          </cell>
          <cell r="MV28">
            <v>0</v>
          </cell>
          <cell r="MW28">
            <v>0</v>
          </cell>
          <cell r="MX28">
            <v>0</v>
          </cell>
          <cell r="MY28">
            <v>0</v>
          </cell>
          <cell r="MZ28">
            <v>0</v>
          </cell>
          <cell r="NA28">
            <v>0</v>
          </cell>
          <cell r="NB28">
            <v>0</v>
          </cell>
          <cell r="NC28">
            <v>0</v>
          </cell>
          <cell r="ND28">
            <v>0</v>
          </cell>
          <cell r="NE28">
            <v>0</v>
          </cell>
          <cell r="NF28">
            <v>0</v>
          </cell>
          <cell r="NG28">
            <v>0</v>
          </cell>
          <cell r="NH28">
            <v>0</v>
          </cell>
          <cell r="NI28">
            <v>0</v>
          </cell>
          <cell r="NJ28">
            <v>0</v>
          </cell>
          <cell r="NK28">
            <v>0</v>
          </cell>
          <cell r="NL28">
            <v>0</v>
          </cell>
          <cell r="NM28">
            <v>0</v>
          </cell>
          <cell r="NN28">
            <v>0</v>
          </cell>
          <cell r="NO28">
            <v>0</v>
          </cell>
          <cell r="NP28">
            <v>0</v>
          </cell>
          <cell r="NQ28">
            <v>0</v>
          </cell>
          <cell r="NR28">
            <v>0</v>
          </cell>
          <cell r="NS28">
            <v>0</v>
          </cell>
          <cell r="NT28">
            <v>0</v>
          </cell>
          <cell r="NU28">
            <v>0</v>
          </cell>
          <cell r="NV28">
            <v>0</v>
          </cell>
          <cell r="NW28">
            <v>0</v>
          </cell>
          <cell r="NX28">
            <v>0</v>
          </cell>
          <cell r="NY28">
            <v>0</v>
          </cell>
          <cell r="NZ28">
            <v>0</v>
          </cell>
          <cell r="OA28">
            <v>0</v>
          </cell>
          <cell r="OB28">
            <v>0</v>
          </cell>
          <cell r="OC28">
            <v>0</v>
          </cell>
          <cell r="OD28">
            <v>0</v>
          </cell>
          <cell r="OE28">
            <v>0</v>
          </cell>
          <cell r="OF28">
            <v>0</v>
          </cell>
          <cell r="OG28">
            <v>0</v>
          </cell>
          <cell r="OH28">
            <v>0</v>
          </cell>
          <cell r="OI28">
            <v>0</v>
          </cell>
          <cell r="OJ28">
            <v>0</v>
          </cell>
          <cell r="OL28" t="str">
            <v>нд</v>
          </cell>
          <cell r="OM28" t="str">
            <v>нд</v>
          </cell>
          <cell r="ON28" t="str">
            <v>нд</v>
          </cell>
          <cell r="OO28" t="str">
            <v>нд</v>
          </cell>
          <cell r="OP28" t="str">
            <v>нд</v>
          </cell>
          <cell r="OT28">
            <v>9766.9821273165726</v>
          </cell>
          <cell r="OV28">
            <v>709.20500000000004</v>
          </cell>
          <cell r="OW28">
            <v>119.191</v>
          </cell>
          <cell r="OX28">
            <v>0</v>
          </cell>
          <cell r="OY28">
            <v>10851</v>
          </cell>
          <cell r="OZ28">
            <v>2146.0064287200003</v>
          </cell>
        </row>
        <row r="29">
          <cell r="A29" t="str">
            <v>Г</v>
          </cell>
          <cell r="B29" t="str">
            <v>1.1.1.3.1</v>
          </cell>
          <cell r="C29" t="str">
            <v>Ачхой-Мартановский СЭС</v>
          </cell>
          <cell r="D29" t="str">
            <v>Г</v>
          </cell>
          <cell r="E29">
            <v>13.051530648</v>
          </cell>
          <cell r="H29">
            <v>12.36925081</v>
          </cell>
          <cell r="J29">
            <v>3945.6537334335007</v>
          </cell>
          <cell r="K29">
            <v>13.051530648</v>
          </cell>
          <cell r="L29">
            <v>3932.6022027855006</v>
          </cell>
          <cell r="M29">
            <v>818.12398278000001</v>
          </cell>
          <cell r="N29">
            <v>0</v>
          </cell>
          <cell r="O29">
            <v>245.11748446749993</v>
          </cell>
          <cell r="P29">
            <v>749.55393913499995</v>
          </cell>
          <cell r="Q29">
            <v>2119.8067964030001</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t="str">
            <v/>
          </cell>
          <cell r="BC29" t="str">
            <v/>
          </cell>
          <cell r="BD29" t="str">
            <v/>
          </cell>
          <cell r="BE29" t="str">
            <v/>
          </cell>
          <cell r="BF29">
            <v>0</v>
          </cell>
          <cell r="BG29">
            <v>12.36925081</v>
          </cell>
          <cell r="BH29">
            <v>0</v>
          </cell>
          <cell r="BI29">
            <v>0</v>
          </cell>
          <cell r="BJ29">
            <v>10.307709008333335</v>
          </cell>
          <cell r="BK29">
            <v>0</v>
          </cell>
          <cell r="BL29">
            <v>2.0615418016666656</v>
          </cell>
          <cell r="BM29">
            <v>12.36925081</v>
          </cell>
          <cell r="BN29">
            <v>0</v>
          </cell>
          <cell r="BO29">
            <v>0</v>
          </cell>
          <cell r="BP29">
            <v>10.307709008333335</v>
          </cell>
          <cell r="BQ29">
            <v>0</v>
          </cell>
          <cell r="BR29">
            <v>2.0615418016666656</v>
          </cell>
          <cell r="BS29">
            <v>0</v>
          </cell>
          <cell r="BT29">
            <v>0</v>
          </cell>
          <cell r="BU29">
            <v>0</v>
          </cell>
          <cell r="BV29">
            <v>0</v>
          </cell>
          <cell r="BW29">
            <v>0</v>
          </cell>
          <cell r="BX29">
            <v>0</v>
          </cell>
          <cell r="BY29">
            <v>0</v>
          </cell>
          <cell r="BZ29">
            <v>0</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t="str">
            <v/>
          </cell>
          <cell r="CR29" t="str">
            <v/>
          </cell>
          <cell r="CS29" t="str">
            <v/>
          </cell>
          <cell r="CT29" t="str">
            <v/>
          </cell>
          <cell r="CU29">
            <v>0</v>
          </cell>
          <cell r="CX29">
            <v>11773.071493446381</v>
          </cell>
          <cell r="CY29">
            <v>2007.6103241393257</v>
          </cell>
          <cell r="CZ29">
            <v>3841.5348877713004</v>
          </cell>
          <cell r="DA29">
            <v>3963.2928893735866</v>
          </cell>
          <cell r="DB29">
            <v>1960.6333921621663</v>
          </cell>
          <cell r="DE29">
            <v>10.850220009999999</v>
          </cell>
          <cell r="DG29">
            <v>2659.2863860899997</v>
          </cell>
          <cell r="DH29">
            <v>10.87627554</v>
          </cell>
          <cell r="DI29">
            <v>2648.4101105499999</v>
          </cell>
          <cell r="DJ29">
            <v>221.79169244000005</v>
          </cell>
          <cell r="DK29">
            <v>951.39924857999995</v>
          </cell>
          <cell r="DL29">
            <v>1337.37306115</v>
          </cell>
          <cell r="DM29">
            <v>137.84610837999995</v>
          </cell>
          <cell r="DN29">
            <v>3379.4845325921287</v>
          </cell>
          <cell r="DS29">
            <v>73</v>
          </cell>
          <cell r="DT29">
            <v>202.23975001333304</v>
          </cell>
          <cell r="DU29">
            <v>340.55043894068166</v>
          </cell>
          <cell r="DV29">
            <v>2763.6943436381139</v>
          </cell>
          <cell r="DW29">
            <v>202.23975001333304</v>
          </cell>
          <cell r="DX29">
            <v>1</v>
          </cell>
          <cell r="DY29" t="str">
            <v/>
          </cell>
          <cell r="DZ29" t="str">
            <v/>
          </cell>
          <cell r="EA29" t="str">
            <v/>
          </cell>
          <cell r="EB29" t="str">
            <v>1</v>
          </cell>
          <cell r="EC29">
            <v>1131.7356273999999</v>
          </cell>
          <cell r="ED29">
            <v>17.569210549999998</v>
          </cell>
          <cell r="EE29">
            <v>335.6327546</v>
          </cell>
          <cell r="EF29">
            <v>669.69608814999992</v>
          </cell>
          <cell r="EG29">
            <v>108.83757410000001</v>
          </cell>
          <cell r="EH29">
            <v>210.02252780000001</v>
          </cell>
          <cell r="EI29">
            <v>3.2610385900000001</v>
          </cell>
          <cell r="EJ29">
            <v>51.45580812</v>
          </cell>
          <cell r="EK29">
            <v>131.85455195</v>
          </cell>
          <cell r="EL29">
            <v>23.451129139999999</v>
          </cell>
          <cell r="EM29">
            <v>921.71309960000008</v>
          </cell>
          <cell r="EN29">
            <v>14.308171959999999</v>
          </cell>
          <cell r="EO29">
            <v>284.17694647999997</v>
          </cell>
          <cell r="EP29">
            <v>537.84153619999995</v>
          </cell>
          <cell r="EQ29">
            <v>85.386444960000006</v>
          </cell>
          <cell r="ER29">
            <v>0</v>
          </cell>
          <cell r="ES29">
            <v>0</v>
          </cell>
          <cell r="ET29">
            <v>0</v>
          </cell>
          <cell r="EU29">
            <v>0</v>
          </cell>
          <cell r="EV29">
            <v>0</v>
          </cell>
          <cell r="EW29">
            <v>0</v>
          </cell>
          <cell r="EX29">
            <v>0</v>
          </cell>
          <cell r="EY29">
            <v>0</v>
          </cell>
          <cell r="EZ29">
            <v>0</v>
          </cell>
          <cell r="FA29">
            <v>0</v>
          </cell>
          <cell r="FB29">
            <v>921.71309960000008</v>
          </cell>
          <cell r="FC29">
            <v>14.308171959999999</v>
          </cell>
          <cell r="FD29">
            <v>284.17694647999997</v>
          </cell>
          <cell r="FE29">
            <v>537.84153619999995</v>
          </cell>
          <cell r="FF29">
            <v>85.386444960000006</v>
          </cell>
          <cell r="FG29" t="str">
            <v/>
          </cell>
          <cell r="FH29" t="str">
            <v/>
          </cell>
          <cell r="FI29" t="str">
            <v/>
          </cell>
          <cell r="FJ29" t="str">
            <v/>
          </cell>
          <cell r="FK29">
            <v>0</v>
          </cell>
          <cell r="FN29">
            <v>11773.071493446381</v>
          </cell>
          <cell r="FO29">
            <v>0</v>
          </cell>
          <cell r="FP29">
            <v>376.37899999999996</v>
          </cell>
          <cell r="FQ29">
            <v>0</v>
          </cell>
          <cell r="FR29">
            <v>2003.7250082983335</v>
          </cell>
          <cell r="FS29">
            <v>1945.1350082983336</v>
          </cell>
          <cell r="FT29">
            <v>2.74</v>
          </cell>
          <cell r="FU29">
            <v>55.85</v>
          </cell>
          <cell r="FV29">
            <v>148252</v>
          </cell>
          <cell r="FW29">
            <v>0</v>
          </cell>
          <cell r="FX29">
            <v>148252</v>
          </cell>
          <cell r="FZ29">
            <v>758.40588715000001</v>
          </cell>
          <cell r="GA29">
            <v>0</v>
          </cell>
          <cell r="GB29">
            <v>14.109</v>
          </cell>
          <cell r="GC29">
            <v>0</v>
          </cell>
          <cell r="GD29">
            <v>323.55900000000003</v>
          </cell>
          <cell r="GE29">
            <v>323.55900000000003</v>
          </cell>
          <cell r="GF29">
            <v>0</v>
          </cell>
          <cell r="GG29">
            <v>0</v>
          </cell>
          <cell r="GH29">
            <v>5039</v>
          </cell>
          <cell r="GI29">
            <v>0</v>
          </cell>
          <cell r="GJ29">
            <v>5039</v>
          </cell>
          <cell r="GK29">
            <v>6140.1608410664994</v>
          </cell>
          <cell r="GL29">
            <v>0</v>
          </cell>
          <cell r="GM29">
            <v>258.77600000000001</v>
          </cell>
          <cell r="GN29">
            <v>0</v>
          </cell>
          <cell r="GO29">
            <v>1287.7640000000001</v>
          </cell>
          <cell r="GP29">
            <v>1232.03</v>
          </cell>
          <cell r="GQ29">
            <v>0</v>
          </cell>
          <cell r="GR29">
            <v>51.734000000000002</v>
          </cell>
          <cell r="GS29">
            <v>76404</v>
          </cell>
          <cell r="GT29">
            <v>0</v>
          </cell>
          <cell r="GU29">
            <v>76404</v>
          </cell>
          <cell r="GV29">
            <v>0</v>
          </cell>
          <cell r="GW29">
            <v>0</v>
          </cell>
          <cell r="GX29">
            <v>0</v>
          </cell>
          <cell r="GY29">
            <v>0</v>
          </cell>
          <cell r="GZ29">
            <v>0</v>
          </cell>
          <cell r="HA29">
            <v>0</v>
          </cell>
          <cell r="HB29">
            <v>0</v>
          </cell>
          <cell r="HC29">
            <v>0</v>
          </cell>
          <cell r="HD29">
            <v>0</v>
          </cell>
          <cell r="HE29">
            <v>0</v>
          </cell>
          <cell r="HF29">
            <v>0</v>
          </cell>
          <cell r="HG29">
            <v>0</v>
          </cell>
          <cell r="HH29">
            <v>0</v>
          </cell>
          <cell r="HI29">
            <v>0</v>
          </cell>
          <cell r="HJ29">
            <v>0</v>
          </cell>
          <cell r="HK29">
            <v>0</v>
          </cell>
          <cell r="HL29">
            <v>0</v>
          </cell>
          <cell r="HM29">
            <v>0</v>
          </cell>
          <cell r="HN29">
            <v>0</v>
          </cell>
          <cell r="HO29">
            <v>0</v>
          </cell>
          <cell r="HP29">
            <v>0</v>
          </cell>
          <cell r="HQ29">
            <v>0</v>
          </cell>
          <cell r="HR29">
            <v>1143.433344503333</v>
          </cell>
          <cell r="HS29">
            <v>0</v>
          </cell>
          <cell r="HT29">
            <v>105</v>
          </cell>
          <cell r="HU29">
            <v>0</v>
          </cell>
          <cell r="HV29">
            <v>0</v>
          </cell>
          <cell r="HW29">
            <v>0</v>
          </cell>
          <cell r="HX29">
            <v>0</v>
          </cell>
          <cell r="HY29">
            <v>0</v>
          </cell>
          <cell r="HZ29">
            <v>1</v>
          </cell>
          <cell r="IA29">
            <v>0</v>
          </cell>
          <cell r="IB29">
            <v>1</v>
          </cell>
          <cell r="IC29">
            <v>4996.7274965631668</v>
          </cell>
          <cell r="ID29">
            <v>0</v>
          </cell>
          <cell r="IE29">
            <v>153.77599999999998</v>
          </cell>
          <cell r="IF29">
            <v>0</v>
          </cell>
          <cell r="IG29">
            <v>1287.7640000000001</v>
          </cell>
          <cell r="IH29">
            <v>1232.03</v>
          </cell>
          <cell r="II29">
            <v>0</v>
          </cell>
          <cell r="IJ29">
            <v>51.734000000000002</v>
          </cell>
          <cell r="IK29">
            <v>76403</v>
          </cell>
          <cell r="IL29">
            <v>0</v>
          </cell>
          <cell r="IM29">
            <v>76403</v>
          </cell>
          <cell r="IN29">
            <v>0</v>
          </cell>
          <cell r="IO29">
            <v>0</v>
          </cell>
          <cell r="IP29">
            <v>0</v>
          </cell>
          <cell r="IQ29">
            <v>0</v>
          </cell>
          <cell r="IR29">
            <v>0</v>
          </cell>
          <cell r="IS29">
            <v>0</v>
          </cell>
          <cell r="IT29">
            <v>0</v>
          </cell>
          <cell r="IU29">
            <v>0</v>
          </cell>
          <cell r="IV29">
            <v>0</v>
          </cell>
          <cell r="IW29">
            <v>0</v>
          </cell>
          <cell r="IX29">
            <v>0</v>
          </cell>
          <cell r="IY29">
            <v>509.59348974</v>
          </cell>
          <cell r="IZ29">
            <v>0</v>
          </cell>
          <cell r="JA29">
            <v>24.921999999999997</v>
          </cell>
          <cell r="JB29">
            <v>0</v>
          </cell>
          <cell r="JC29">
            <v>377.14400000000001</v>
          </cell>
          <cell r="JD29">
            <v>377.14400000000001</v>
          </cell>
          <cell r="JE29">
            <v>0</v>
          </cell>
          <cell r="JF29">
            <v>0</v>
          </cell>
          <cell r="JG29">
            <v>33</v>
          </cell>
          <cell r="JH29">
            <v>0</v>
          </cell>
          <cell r="JI29">
            <v>33</v>
          </cell>
          <cell r="JJ29">
            <v>166.82267041</v>
          </cell>
          <cell r="JK29">
            <v>0</v>
          </cell>
          <cell r="JL29">
            <v>7.0890000000000004</v>
          </cell>
          <cell r="JM29">
            <v>0</v>
          </cell>
          <cell r="JN29">
            <v>126.196</v>
          </cell>
          <cell r="JO29">
            <v>126.196</v>
          </cell>
          <cell r="JP29">
            <v>0</v>
          </cell>
          <cell r="JQ29">
            <v>0</v>
          </cell>
          <cell r="JR29">
            <v>1</v>
          </cell>
          <cell r="JS29">
            <v>0</v>
          </cell>
          <cell r="JT29">
            <v>1</v>
          </cell>
          <cell r="JU29">
            <v>342.77081932999999</v>
          </cell>
          <cell r="JV29">
            <v>0</v>
          </cell>
          <cell r="JW29">
            <v>17.832999999999998</v>
          </cell>
          <cell r="JX29">
            <v>0</v>
          </cell>
          <cell r="JY29">
            <v>250.94800000000001</v>
          </cell>
          <cell r="JZ29">
            <v>250.94800000000001</v>
          </cell>
          <cell r="KA29">
            <v>0</v>
          </cell>
          <cell r="KB29">
            <v>0</v>
          </cell>
          <cell r="KC29">
            <v>32</v>
          </cell>
          <cell r="KD29">
            <v>0</v>
          </cell>
          <cell r="KE29">
            <v>32</v>
          </cell>
          <cell r="KF29">
            <v>0</v>
          </cell>
          <cell r="KG29">
            <v>0</v>
          </cell>
          <cell r="KH29">
            <v>0</v>
          </cell>
          <cell r="KI29">
            <v>0</v>
          </cell>
          <cell r="KJ29">
            <v>0</v>
          </cell>
          <cell r="KK29">
            <v>0</v>
          </cell>
          <cell r="KL29">
            <v>0</v>
          </cell>
          <cell r="KM29">
            <v>0</v>
          </cell>
          <cell r="KN29">
            <v>0</v>
          </cell>
          <cell r="KO29">
            <v>0</v>
          </cell>
          <cell r="KP29">
            <v>0</v>
          </cell>
          <cell r="KQ29">
            <v>0</v>
          </cell>
          <cell r="KR29">
            <v>0</v>
          </cell>
          <cell r="KS29">
            <v>0</v>
          </cell>
          <cell r="KT29">
            <v>0</v>
          </cell>
          <cell r="KU29">
            <v>0</v>
          </cell>
          <cell r="KV29">
            <v>0</v>
          </cell>
          <cell r="KW29">
            <v>0</v>
          </cell>
          <cell r="KX29">
            <v>0</v>
          </cell>
          <cell r="KY29">
            <v>0</v>
          </cell>
          <cell r="KZ29">
            <v>0</v>
          </cell>
          <cell r="LA29">
            <v>0</v>
          </cell>
          <cell r="LB29">
            <v>342.77081932999999</v>
          </cell>
          <cell r="LC29">
            <v>0</v>
          </cell>
          <cell r="LD29">
            <v>17.832999999999998</v>
          </cell>
          <cell r="LE29">
            <v>0</v>
          </cell>
          <cell r="LF29">
            <v>250.94800000000001</v>
          </cell>
          <cell r="LG29">
            <v>250.94800000000001</v>
          </cell>
          <cell r="LH29">
            <v>0</v>
          </cell>
          <cell r="LI29">
            <v>0</v>
          </cell>
          <cell r="LJ29">
            <v>32</v>
          </cell>
          <cell r="LK29">
            <v>0</v>
          </cell>
          <cell r="LL29">
            <v>32</v>
          </cell>
          <cell r="LQ29">
            <v>0</v>
          </cell>
          <cell r="LR29">
            <v>55.8</v>
          </cell>
          <cell r="LS29">
            <v>0</v>
          </cell>
          <cell r="LT29">
            <v>0</v>
          </cell>
          <cell r="LU29">
            <v>0</v>
          </cell>
          <cell r="LX29">
            <v>0</v>
          </cell>
          <cell r="LY29">
            <v>0</v>
          </cell>
          <cell r="LZ29">
            <v>0</v>
          </cell>
          <cell r="MA29">
            <v>0</v>
          </cell>
          <cell r="MB29">
            <v>0</v>
          </cell>
          <cell r="MC29">
            <v>0</v>
          </cell>
          <cell r="MD29">
            <v>0</v>
          </cell>
          <cell r="ME29">
            <v>0</v>
          </cell>
          <cell r="MF29">
            <v>0</v>
          </cell>
          <cell r="MG29">
            <v>0</v>
          </cell>
          <cell r="MH29">
            <v>0</v>
          </cell>
          <cell r="MI29">
            <v>0</v>
          </cell>
          <cell r="MJ29">
            <v>0</v>
          </cell>
          <cell r="MK29">
            <v>0</v>
          </cell>
          <cell r="ML29">
            <v>0</v>
          </cell>
          <cell r="MM29">
            <v>0</v>
          </cell>
          <cell r="MN29">
            <v>0</v>
          </cell>
          <cell r="MO29">
            <v>0</v>
          </cell>
          <cell r="MP29">
            <v>0</v>
          </cell>
          <cell r="MQ29">
            <v>0</v>
          </cell>
          <cell r="MR29">
            <v>0</v>
          </cell>
          <cell r="MS29">
            <v>0</v>
          </cell>
          <cell r="MT29">
            <v>0</v>
          </cell>
          <cell r="MU29">
            <v>0</v>
          </cell>
          <cell r="MV29">
            <v>0</v>
          </cell>
          <cell r="MW29">
            <v>0</v>
          </cell>
          <cell r="MX29">
            <v>0</v>
          </cell>
          <cell r="MY29">
            <v>0</v>
          </cell>
          <cell r="MZ29">
            <v>0</v>
          </cell>
          <cell r="NA29">
            <v>0</v>
          </cell>
          <cell r="NB29">
            <v>0</v>
          </cell>
          <cell r="NC29">
            <v>0</v>
          </cell>
          <cell r="ND29">
            <v>0</v>
          </cell>
          <cell r="NE29">
            <v>0</v>
          </cell>
          <cell r="NF29">
            <v>0</v>
          </cell>
          <cell r="NG29">
            <v>0</v>
          </cell>
          <cell r="NH29">
            <v>0</v>
          </cell>
          <cell r="NI29">
            <v>0</v>
          </cell>
          <cell r="NJ29">
            <v>0</v>
          </cell>
          <cell r="NK29">
            <v>0</v>
          </cell>
          <cell r="NL29">
            <v>0</v>
          </cell>
          <cell r="NM29">
            <v>0</v>
          </cell>
          <cell r="NN29">
            <v>0</v>
          </cell>
          <cell r="NO29">
            <v>0</v>
          </cell>
          <cell r="NP29">
            <v>0</v>
          </cell>
          <cell r="NQ29">
            <v>0</v>
          </cell>
          <cell r="NR29">
            <v>0</v>
          </cell>
          <cell r="NS29">
            <v>0</v>
          </cell>
          <cell r="NT29">
            <v>0</v>
          </cell>
          <cell r="NU29">
            <v>0</v>
          </cell>
          <cell r="NV29">
            <v>0</v>
          </cell>
          <cell r="NW29">
            <v>0</v>
          </cell>
          <cell r="NX29">
            <v>0</v>
          </cell>
          <cell r="NY29">
            <v>0</v>
          </cell>
          <cell r="NZ29">
            <v>0</v>
          </cell>
          <cell r="OA29">
            <v>0</v>
          </cell>
          <cell r="OB29">
            <v>0</v>
          </cell>
          <cell r="OC29">
            <v>0</v>
          </cell>
          <cell r="OD29">
            <v>0</v>
          </cell>
          <cell r="OE29">
            <v>0</v>
          </cell>
          <cell r="OF29">
            <v>0</v>
          </cell>
          <cell r="OG29">
            <v>0</v>
          </cell>
          <cell r="OH29">
            <v>0</v>
          </cell>
          <cell r="OI29">
            <v>0</v>
          </cell>
          <cell r="OJ29">
            <v>0</v>
          </cell>
          <cell r="OL29" t="str">
            <v>нд</v>
          </cell>
          <cell r="OM29" t="str">
            <v>нд</v>
          </cell>
          <cell r="ON29" t="str">
            <v>нд</v>
          </cell>
          <cell r="OO29" t="str">
            <v>нд</v>
          </cell>
          <cell r="OP29" t="str">
            <v>нд</v>
          </cell>
          <cell r="OT29">
            <v>9766.9821273165726</v>
          </cell>
          <cell r="OV29">
            <v>709.20500000000004</v>
          </cell>
          <cell r="OW29">
            <v>119.191</v>
          </cell>
          <cell r="OX29">
            <v>0</v>
          </cell>
          <cell r="OY29">
            <v>10851</v>
          </cell>
          <cell r="OZ29">
            <v>2146.0064287200003</v>
          </cell>
        </row>
        <row r="30">
          <cell r="A30" t="str">
            <v>Г</v>
          </cell>
          <cell r="B30" t="str">
            <v>1.1.1.3.1</v>
          </cell>
          <cell r="C30"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0" t="str">
            <v>Г</v>
          </cell>
          <cell r="E30">
            <v>0</v>
          </cell>
          <cell r="H30">
            <v>0</v>
          </cell>
          <cell r="J30">
            <v>3932.6022027855006</v>
          </cell>
          <cell r="K30">
            <v>0</v>
          </cell>
          <cell r="L30">
            <v>3932.6022027855006</v>
          </cell>
          <cell r="M30">
            <v>818.12398278000001</v>
          </cell>
          <cell r="N30">
            <v>0</v>
          </cell>
          <cell r="O30">
            <v>245.11748446749993</v>
          </cell>
          <cell r="P30">
            <v>749.55393913499995</v>
          </cell>
          <cell r="Q30">
            <v>2119.8067964030001</v>
          </cell>
          <cell r="R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t="str">
            <v/>
          </cell>
          <cell r="BC30" t="str">
            <v/>
          </cell>
          <cell r="BD30" t="str">
            <v/>
          </cell>
          <cell r="BE30" t="str">
            <v/>
          </cell>
          <cell r="BF30">
            <v>0</v>
          </cell>
          <cell r="BG30">
            <v>0</v>
          </cell>
          <cell r="BH30">
            <v>0</v>
          </cell>
          <cell r="BI30">
            <v>0</v>
          </cell>
          <cell r="BJ30">
            <v>0</v>
          </cell>
          <cell r="BK30">
            <v>0</v>
          </cell>
          <cell r="BL30">
            <v>0</v>
          </cell>
          <cell r="BM30">
            <v>0</v>
          </cell>
          <cell r="BN30">
            <v>0</v>
          </cell>
          <cell r="BO30">
            <v>0</v>
          </cell>
          <cell r="BP30">
            <v>0</v>
          </cell>
          <cell r="BQ30">
            <v>0</v>
          </cell>
          <cell r="BR30">
            <v>0</v>
          </cell>
          <cell r="BS30">
            <v>0</v>
          </cell>
          <cell r="BT30">
            <v>0</v>
          </cell>
          <cell r="BU30">
            <v>0</v>
          </cell>
          <cell r="BV30">
            <v>0</v>
          </cell>
          <cell r="BW30">
            <v>0</v>
          </cell>
          <cell r="BX30">
            <v>0</v>
          </cell>
          <cell r="BY30">
            <v>0</v>
          </cell>
          <cell r="BZ30">
            <v>0</v>
          </cell>
          <cell r="CA30">
            <v>0</v>
          </cell>
          <cell r="CB30">
            <v>0</v>
          </cell>
          <cell r="CC30">
            <v>0</v>
          </cell>
          <cell r="CD30">
            <v>0</v>
          </cell>
          <cell r="CE30">
            <v>0</v>
          </cell>
          <cell r="CF30">
            <v>0</v>
          </cell>
          <cell r="CG30">
            <v>0</v>
          </cell>
          <cell r="CH30">
            <v>0</v>
          </cell>
          <cell r="CI30">
            <v>0</v>
          </cell>
          <cell r="CJ30">
            <v>0</v>
          </cell>
          <cell r="CK30">
            <v>0</v>
          </cell>
          <cell r="CL30">
            <v>0</v>
          </cell>
          <cell r="CM30">
            <v>0</v>
          </cell>
          <cell r="CN30">
            <v>0</v>
          </cell>
          <cell r="CO30">
            <v>0</v>
          </cell>
          <cell r="CP30">
            <v>0</v>
          </cell>
          <cell r="CQ30" t="str">
            <v/>
          </cell>
          <cell r="CR30" t="str">
            <v/>
          </cell>
          <cell r="CS30" t="str">
            <v/>
          </cell>
          <cell r="CT30" t="str">
            <v/>
          </cell>
          <cell r="CU30">
            <v>0</v>
          </cell>
          <cell r="CX30">
            <v>11773.071493446381</v>
          </cell>
          <cell r="CY30">
            <v>2007.6103241393257</v>
          </cell>
          <cell r="CZ30">
            <v>3841.5348877713004</v>
          </cell>
          <cell r="DA30">
            <v>3963.2928893735866</v>
          </cell>
          <cell r="DB30">
            <v>1960.6333921621663</v>
          </cell>
          <cell r="DE30">
            <v>0</v>
          </cell>
          <cell r="DG30">
            <v>2648.4101105499999</v>
          </cell>
          <cell r="DH30">
            <v>0</v>
          </cell>
          <cell r="DI30">
            <v>2648.4101105499999</v>
          </cell>
          <cell r="DJ30">
            <v>221.79169244000005</v>
          </cell>
          <cell r="DK30">
            <v>951.39924857999995</v>
          </cell>
          <cell r="DL30">
            <v>1337.37306115</v>
          </cell>
          <cell r="DM30">
            <v>137.84610837999995</v>
          </cell>
          <cell r="DN30">
            <v>3379.4845325921287</v>
          </cell>
          <cell r="DS30">
            <v>73</v>
          </cell>
          <cell r="DT30">
            <v>202.23975001333304</v>
          </cell>
          <cell r="DU30">
            <v>340.55043894068166</v>
          </cell>
          <cell r="DV30">
            <v>2763.6943436381139</v>
          </cell>
          <cell r="DW30">
            <v>202.23975001333304</v>
          </cell>
          <cell r="DX30" t="str">
            <v/>
          </cell>
          <cell r="DY30" t="str">
            <v/>
          </cell>
          <cell r="DZ30" t="str">
            <v/>
          </cell>
          <cell r="EA30" t="str">
            <v/>
          </cell>
          <cell r="EB30">
            <v>0</v>
          </cell>
          <cell r="EC30">
            <v>1131.7356273999999</v>
          </cell>
          <cell r="ED30">
            <v>17.569210549999998</v>
          </cell>
          <cell r="EE30">
            <v>335.6327546</v>
          </cell>
          <cell r="EF30">
            <v>669.69608814999992</v>
          </cell>
          <cell r="EG30">
            <v>108.83757410000001</v>
          </cell>
          <cell r="EH30">
            <v>210.02252780000001</v>
          </cell>
          <cell r="EI30">
            <v>3.2610385900000001</v>
          </cell>
          <cell r="EJ30">
            <v>51.45580812</v>
          </cell>
          <cell r="EK30">
            <v>131.85455195</v>
          </cell>
          <cell r="EL30">
            <v>23.451129139999999</v>
          </cell>
          <cell r="EM30">
            <v>921.71309960000008</v>
          </cell>
          <cell r="EN30">
            <v>14.308171959999999</v>
          </cell>
          <cell r="EO30">
            <v>284.17694647999997</v>
          </cell>
          <cell r="EP30">
            <v>537.84153619999995</v>
          </cell>
          <cell r="EQ30">
            <v>85.386444960000006</v>
          </cell>
          <cell r="ER30">
            <v>0</v>
          </cell>
          <cell r="ES30">
            <v>0</v>
          </cell>
          <cell r="ET30">
            <v>0</v>
          </cell>
          <cell r="EU30">
            <v>0</v>
          </cell>
          <cell r="EV30">
            <v>0</v>
          </cell>
          <cell r="EW30">
            <v>0</v>
          </cell>
          <cell r="EX30">
            <v>0</v>
          </cell>
          <cell r="EY30">
            <v>0</v>
          </cell>
          <cell r="EZ30">
            <v>0</v>
          </cell>
          <cell r="FA30">
            <v>0</v>
          </cell>
          <cell r="FB30">
            <v>921.71309960000008</v>
          </cell>
          <cell r="FC30">
            <v>14.308171959999999</v>
          </cell>
          <cell r="FD30">
            <v>284.17694647999997</v>
          </cell>
          <cell r="FE30">
            <v>537.84153619999995</v>
          </cell>
          <cell r="FF30">
            <v>85.386444960000006</v>
          </cell>
          <cell r="FG30" t="str">
            <v/>
          </cell>
          <cell r="FH30" t="str">
            <v/>
          </cell>
          <cell r="FI30" t="str">
            <v/>
          </cell>
          <cell r="FJ30" t="str">
            <v/>
          </cell>
          <cell r="FK30">
            <v>0</v>
          </cell>
          <cell r="FN30">
            <v>11773.071493446381</v>
          </cell>
          <cell r="FO30">
            <v>0</v>
          </cell>
          <cell r="FP30">
            <v>376.37899999999996</v>
          </cell>
          <cell r="FQ30">
            <v>0</v>
          </cell>
          <cell r="FR30">
            <v>2003.7250082983335</v>
          </cell>
          <cell r="FS30">
            <v>1945.1350082983336</v>
          </cell>
          <cell r="FT30">
            <v>2.74</v>
          </cell>
          <cell r="FU30">
            <v>55.85</v>
          </cell>
          <cell r="FV30">
            <v>148252</v>
          </cell>
          <cell r="FW30">
            <v>0</v>
          </cell>
          <cell r="FX30">
            <v>148252</v>
          </cell>
          <cell r="FZ30">
            <v>758.40588715000001</v>
          </cell>
          <cell r="GA30">
            <v>0</v>
          </cell>
          <cell r="GB30">
            <v>14.109</v>
          </cell>
          <cell r="GC30">
            <v>0</v>
          </cell>
          <cell r="GD30">
            <v>323.55900000000003</v>
          </cell>
          <cell r="GE30">
            <v>323.55900000000003</v>
          </cell>
          <cell r="GF30">
            <v>0</v>
          </cell>
          <cell r="GG30">
            <v>0</v>
          </cell>
          <cell r="GH30">
            <v>5039</v>
          </cell>
          <cell r="GI30">
            <v>0</v>
          </cell>
          <cell r="GJ30">
            <v>5039</v>
          </cell>
          <cell r="GK30">
            <v>6140.1608410664994</v>
          </cell>
          <cell r="GL30">
            <v>0</v>
          </cell>
          <cell r="GM30">
            <v>258.77600000000001</v>
          </cell>
          <cell r="GN30">
            <v>0</v>
          </cell>
          <cell r="GO30">
            <v>1287.7640000000001</v>
          </cell>
          <cell r="GP30">
            <v>1232.03</v>
          </cell>
          <cell r="GQ30">
            <v>0</v>
          </cell>
          <cell r="GR30">
            <v>51.734000000000002</v>
          </cell>
          <cell r="GS30">
            <v>76404</v>
          </cell>
          <cell r="GT30">
            <v>0</v>
          </cell>
          <cell r="GU30">
            <v>76404</v>
          </cell>
          <cell r="GV30">
            <v>0</v>
          </cell>
          <cell r="GW30">
            <v>0</v>
          </cell>
          <cell r="GX30">
            <v>0</v>
          </cell>
          <cell r="GY30">
            <v>0</v>
          </cell>
          <cell r="GZ30">
            <v>0</v>
          </cell>
          <cell r="HA30">
            <v>0</v>
          </cell>
          <cell r="HB30">
            <v>0</v>
          </cell>
          <cell r="HC30">
            <v>0</v>
          </cell>
          <cell r="HD30">
            <v>0</v>
          </cell>
          <cell r="HE30">
            <v>0</v>
          </cell>
          <cell r="HF30">
            <v>0</v>
          </cell>
          <cell r="HG30">
            <v>0</v>
          </cell>
          <cell r="HH30">
            <v>0</v>
          </cell>
          <cell r="HI30">
            <v>0</v>
          </cell>
          <cell r="HJ30">
            <v>0</v>
          </cell>
          <cell r="HK30">
            <v>0</v>
          </cell>
          <cell r="HL30">
            <v>0</v>
          </cell>
          <cell r="HM30">
            <v>0</v>
          </cell>
          <cell r="HN30">
            <v>0</v>
          </cell>
          <cell r="HO30">
            <v>0</v>
          </cell>
          <cell r="HP30">
            <v>0</v>
          </cell>
          <cell r="HQ30">
            <v>0</v>
          </cell>
          <cell r="HR30">
            <v>1143.433344503333</v>
          </cell>
          <cell r="HS30">
            <v>0</v>
          </cell>
          <cell r="HT30">
            <v>105</v>
          </cell>
          <cell r="HU30">
            <v>0</v>
          </cell>
          <cell r="HV30">
            <v>0</v>
          </cell>
          <cell r="HW30">
            <v>0</v>
          </cell>
          <cell r="HX30">
            <v>0</v>
          </cell>
          <cell r="HY30">
            <v>0</v>
          </cell>
          <cell r="HZ30">
            <v>1</v>
          </cell>
          <cell r="IA30">
            <v>0</v>
          </cell>
          <cell r="IB30">
            <v>1</v>
          </cell>
          <cell r="IC30">
            <v>4996.7274965631668</v>
          </cell>
          <cell r="ID30">
            <v>0</v>
          </cell>
          <cell r="IE30">
            <v>153.77599999999998</v>
          </cell>
          <cell r="IF30">
            <v>0</v>
          </cell>
          <cell r="IG30">
            <v>1287.7640000000001</v>
          </cell>
          <cell r="IH30">
            <v>1232.03</v>
          </cell>
          <cell r="II30">
            <v>0</v>
          </cell>
          <cell r="IJ30">
            <v>51.734000000000002</v>
          </cell>
          <cell r="IK30">
            <v>76403</v>
          </cell>
          <cell r="IL30">
            <v>0</v>
          </cell>
          <cell r="IM30">
            <v>76403</v>
          </cell>
          <cell r="IN30">
            <v>0</v>
          </cell>
          <cell r="IO30">
            <v>0</v>
          </cell>
          <cell r="IP30">
            <v>0</v>
          </cell>
          <cell r="IQ30">
            <v>0</v>
          </cell>
          <cell r="IR30">
            <v>0</v>
          </cell>
          <cell r="IS30">
            <v>0</v>
          </cell>
          <cell r="IT30">
            <v>0</v>
          </cell>
          <cell r="IU30">
            <v>0</v>
          </cell>
          <cell r="IV30">
            <v>0</v>
          </cell>
          <cell r="IW30">
            <v>0</v>
          </cell>
          <cell r="IX30">
            <v>0</v>
          </cell>
          <cell r="IY30">
            <v>509.59348974</v>
          </cell>
          <cell r="IZ30">
            <v>0</v>
          </cell>
          <cell r="JA30">
            <v>24.921999999999997</v>
          </cell>
          <cell r="JB30">
            <v>0</v>
          </cell>
          <cell r="JC30">
            <v>377.14400000000001</v>
          </cell>
          <cell r="JD30">
            <v>377.14400000000001</v>
          </cell>
          <cell r="JE30">
            <v>0</v>
          </cell>
          <cell r="JF30">
            <v>0</v>
          </cell>
          <cell r="JG30">
            <v>33</v>
          </cell>
          <cell r="JH30">
            <v>0</v>
          </cell>
          <cell r="JI30">
            <v>33</v>
          </cell>
          <cell r="JJ30">
            <v>166.82267041</v>
          </cell>
          <cell r="JK30">
            <v>0</v>
          </cell>
          <cell r="JL30">
            <v>7.0890000000000004</v>
          </cell>
          <cell r="JM30">
            <v>0</v>
          </cell>
          <cell r="JN30">
            <v>126.196</v>
          </cell>
          <cell r="JO30">
            <v>126.196</v>
          </cell>
          <cell r="JP30">
            <v>0</v>
          </cell>
          <cell r="JQ30">
            <v>0</v>
          </cell>
          <cell r="JR30">
            <v>1</v>
          </cell>
          <cell r="JS30">
            <v>0</v>
          </cell>
          <cell r="JT30">
            <v>1</v>
          </cell>
          <cell r="JU30">
            <v>342.77081932999999</v>
          </cell>
          <cell r="JV30">
            <v>0</v>
          </cell>
          <cell r="JW30">
            <v>17.832999999999998</v>
          </cell>
          <cell r="JX30">
            <v>0</v>
          </cell>
          <cell r="JY30">
            <v>250.94800000000001</v>
          </cell>
          <cell r="JZ30">
            <v>250.94800000000001</v>
          </cell>
          <cell r="KA30">
            <v>0</v>
          </cell>
          <cell r="KB30">
            <v>0</v>
          </cell>
          <cell r="KC30">
            <v>32</v>
          </cell>
          <cell r="KD30">
            <v>0</v>
          </cell>
          <cell r="KE30">
            <v>32</v>
          </cell>
          <cell r="KF30">
            <v>0</v>
          </cell>
          <cell r="KG30">
            <v>0</v>
          </cell>
          <cell r="KH30">
            <v>0</v>
          </cell>
          <cell r="KI30">
            <v>0</v>
          </cell>
          <cell r="KJ30">
            <v>0</v>
          </cell>
          <cell r="KK30">
            <v>0</v>
          </cell>
          <cell r="KL30">
            <v>0</v>
          </cell>
          <cell r="KM30">
            <v>0</v>
          </cell>
          <cell r="KN30">
            <v>0</v>
          </cell>
          <cell r="KO30">
            <v>0</v>
          </cell>
          <cell r="KP30">
            <v>0</v>
          </cell>
          <cell r="KQ30">
            <v>0</v>
          </cell>
          <cell r="KR30">
            <v>0</v>
          </cell>
          <cell r="KS30">
            <v>0</v>
          </cell>
          <cell r="KT30">
            <v>0</v>
          </cell>
          <cell r="KU30">
            <v>0</v>
          </cell>
          <cell r="KV30">
            <v>0</v>
          </cell>
          <cell r="KW30">
            <v>0</v>
          </cell>
          <cell r="KX30">
            <v>0</v>
          </cell>
          <cell r="KY30">
            <v>0</v>
          </cell>
          <cell r="KZ30">
            <v>0</v>
          </cell>
          <cell r="LA30">
            <v>0</v>
          </cell>
          <cell r="LB30">
            <v>342.77081932999999</v>
          </cell>
          <cell r="LC30">
            <v>0</v>
          </cell>
          <cell r="LD30">
            <v>17.832999999999998</v>
          </cell>
          <cell r="LE30">
            <v>0</v>
          </cell>
          <cell r="LF30">
            <v>250.94800000000001</v>
          </cell>
          <cell r="LG30">
            <v>250.94800000000001</v>
          </cell>
          <cell r="LH30">
            <v>0</v>
          </cell>
          <cell r="LI30">
            <v>0</v>
          </cell>
          <cell r="LJ30">
            <v>32</v>
          </cell>
          <cell r="LK30">
            <v>0</v>
          </cell>
          <cell r="LL30">
            <v>32</v>
          </cell>
          <cell r="LQ30">
            <v>0</v>
          </cell>
          <cell r="LR30">
            <v>55.8</v>
          </cell>
          <cell r="LS30">
            <v>0</v>
          </cell>
          <cell r="LT30">
            <v>0</v>
          </cell>
          <cell r="LU30">
            <v>0</v>
          </cell>
          <cell r="LX30">
            <v>0</v>
          </cell>
          <cell r="LY30">
            <v>0</v>
          </cell>
          <cell r="LZ30">
            <v>0</v>
          </cell>
          <cell r="MA30">
            <v>0</v>
          </cell>
          <cell r="MB30">
            <v>0</v>
          </cell>
          <cell r="MC30">
            <v>0</v>
          </cell>
          <cell r="MD30">
            <v>0</v>
          </cell>
          <cell r="ME30">
            <v>0</v>
          </cell>
          <cell r="MF30">
            <v>0</v>
          </cell>
          <cell r="MG30">
            <v>0</v>
          </cell>
          <cell r="MH30">
            <v>0</v>
          </cell>
          <cell r="MI30">
            <v>0</v>
          </cell>
          <cell r="MJ30">
            <v>0</v>
          </cell>
          <cell r="MK30">
            <v>0</v>
          </cell>
          <cell r="ML30">
            <v>0</v>
          </cell>
          <cell r="MM30">
            <v>0</v>
          </cell>
          <cell r="MN30">
            <v>0</v>
          </cell>
          <cell r="MO30">
            <v>0</v>
          </cell>
          <cell r="MP30">
            <v>0</v>
          </cell>
          <cell r="MQ30">
            <v>0</v>
          </cell>
          <cell r="MR30">
            <v>0</v>
          </cell>
          <cell r="MS30">
            <v>0</v>
          </cell>
          <cell r="MT30">
            <v>0</v>
          </cell>
          <cell r="MU30">
            <v>0</v>
          </cell>
          <cell r="MV30">
            <v>0</v>
          </cell>
          <cell r="MW30">
            <v>0</v>
          </cell>
          <cell r="MX30">
            <v>0</v>
          </cell>
          <cell r="MY30">
            <v>0</v>
          </cell>
          <cell r="MZ30">
            <v>0</v>
          </cell>
          <cell r="NA30">
            <v>0</v>
          </cell>
          <cell r="NB30">
            <v>0</v>
          </cell>
          <cell r="NC30">
            <v>0</v>
          </cell>
          <cell r="ND30">
            <v>0</v>
          </cell>
          <cell r="NE30">
            <v>0</v>
          </cell>
          <cell r="NF30">
            <v>0</v>
          </cell>
          <cell r="NG30">
            <v>0</v>
          </cell>
          <cell r="NH30">
            <v>0</v>
          </cell>
          <cell r="NI30">
            <v>0</v>
          </cell>
          <cell r="NJ30">
            <v>0</v>
          </cell>
          <cell r="NK30">
            <v>0</v>
          </cell>
          <cell r="NL30">
            <v>0</v>
          </cell>
          <cell r="NM30">
            <v>0</v>
          </cell>
          <cell r="NN30">
            <v>0</v>
          </cell>
          <cell r="NO30">
            <v>0</v>
          </cell>
          <cell r="NP30">
            <v>0</v>
          </cell>
          <cell r="NQ30">
            <v>0</v>
          </cell>
          <cell r="NR30">
            <v>0</v>
          </cell>
          <cell r="NS30">
            <v>0</v>
          </cell>
          <cell r="NT30">
            <v>0</v>
          </cell>
          <cell r="NU30">
            <v>0</v>
          </cell>
          <cell r="NV30">
            <v>0</v>
          </cell>
          <cell r="NW30">
            <v>0</v>
          </cell>
          <cell r="NX30">
            <v>0</v>
          </cell>
          <cell r="NY30">
            <v>0</v>
          </cell>
          <cell r="NZ30">
            <v>0</v>
          </cell>
          <cell r="OA30">
            <v>0</v>
          </cell>
          <cell r="OB30">
            <v>0</v>
          </cell>
          <cell r="OC30">
            <v>0</v>
          </cell>
          <cell r="OD30">
            <v>0</v>
          </cell>
          <cell r="OE30">
            <v>0</v>
          </cell>
          <cell r="OF30">
            <v>0</v>
          </cell>
          <cell r="OG30">
            <v>0</v>
          </cell>
          <cell r="OH30">
            <v>0</v>
          </cell>
          <cell r="OI30">
            <v>0</v>
          </cell>
          <cell r="OJ30">
            <v>0</v>
          </cell>
          <cell r="OL30" t="str">
            <v>нд</v>
          </cell>
          <cell r="OM30" t="str">
            <v>нд</v>
          </cell>
          <cell r="ON30" t="str">
            <v>нд</v>
          </cell>
          <cell r="OO30" t="str">
            <v>нд</v>
          </cell>
          <cell r="OP30" t="str">
            <v>нд</v>
          </cell>
          <cell r="OT30">
            <v>9766.9821273165726</v>
          </cell>
          <cell r="OV30">
            <v>709.20500000000004</v>
          </cell>
          <cell r="OW30">
            <v>119.191</v>
          </cell>
          <cell r="OX30">
            <v>0</v>
          </cell>
          <cell r="OY30">
            <v>10851</v>
          </cell>
          <cell r="OZ30">
            <v>2146.0064287200003</v>
          </cell>
        </row>
        <row r="31">
          <cell r="A31" t="str">
            <v>Г</v>
          </cell>
          <cell r="B31" t="str">
            <v>1.1.1.3.1</v>
          </cell>
          <cell r="C31"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1" t="str">
            <v>Г</v>
          </cell>
          <cell r="E31">
            <v>0</v>
          </cell>
          <cell r="H31">
            <v>0</v>
          </cell>
          <cell r="J31">
            <v>3932.6022027855006</v>
          </cell>
          <cell r="K31">
            <v>0</v>
          </cell>
          <cell r="L31">
            <v>3932.6022027855006</v>
          </cell>
          <cell r="M31">
            <v>818.12398278000001</v>
          </cell>
          <cell r="N31">
            <v>0</v>
          </cell>
          <cell r="O31">
            <v>245.11748446749993</v>
          </cell>
          <cell r="P31">
            <v>749.55393913499995</v>
          </cell>
          <cell r="Q31">
            <v>2119.8067964030001</v>
          </cell>
          <cell r="R31">
            <v>0</v>
          </cell>
          <cell r="S31">
            <v>0</v>
          </cell>
          <cell r="T31">
            <v>0</v>
          </cell>
          <cell r="U31">
            <v>0</v>
          </cell>
          <cell r="V31">
            <v>0</v>
          </cell>
          <cell r="W31">
            <v>0</v>
          </cell>
          <cell r="X31">
            <v>0</v>
          </cell>
          <cell r="Y31">
            <v>0</v>
          </cell>
          <cell r="Z31">
            <v>0</v>
          </cell>
          <cell r="AA31">
            <v>0</v>
          </cell>
          <cell r="AB31">
            <v>0</v>
          </cell>
          <cell r="AC31">
            <v>0</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t="str">
            <v/>
          </cell>
          <cell r="BC31" t="str">
            <v/>
          </cell>
          <cell r="BD31" t="str">
            <v/>
          </cell>
          <cell r="BE31" t="str">
            <v/>
          </cell>
          <cell r="BF31">
            <v>0</v>
          </cell>
          <cell r="BG31">
            <v>0</v>
          </cell>
          <cell r="BH31">
            <v>0</v>
          </cell>
          <cell r="BI31">
            <v>0</v>
          </cell>
          <cell r="BJ31">
            <v>0</v>
          </cell>
          <cell r="BK31">
            <v>0</v>
          </cell>
          <cell r="BL31">
            <v>0</v>
          </cell>
          <cell r="BM31">
            <v>0</v>
          </cell>
          <cell r="BN31">
            <v>0</v>
          </cell>
          <cell r="BO31">
            <v>0</v>
          </cell>
          <cell r="BP31">
            <v>0</v>
          </cell>
          <cell r="BQ31">
            <v>0</v>
          </cell>
          <cell r="BR31">
            <v>0</v>
          </cell>
          <cell r="BS31">
            <v>0</v>
          </cell>
          <cell r="BT31">
            <v>0</v>
          </cell>
          <cell r="BU31">
            <v>0</v>
          </cell>
          <cell r="BV31">
            <v>0</v>
          </cell>
          <cell r="BW31">
            <v>0</v>
          </cell>
          <cell r="BX31">
            <v>0</v>
          </cell>
          <cell r="BY31">
            <v>0</v>
          </cell>
          <cell r="BZ31">
            <v>0</v>
          </cell>
          <cell r="CA31">
            <v>0</v>
          </cell>
          <cell r="CB31">
            <v>0</v>
          </cell>
          <cell r="CC31">
            <v>0</v>
          </cell>
          <cell r="CD31">
            <v>0</v>
          </cell>
          <cell r="CE31">
            <v>0</v>
          </cell>
          <cell r="CF31">
            <v>0</v>
          </cell>
          <cell r="CG31">
            <v>0</v>
          </cell>
          <cell r="CH31">
            <v>0</v>
          </cell>
          <cell r="CI31">
            <v>0</v>
          </cell>
          <cell r="CJ31">
            <v>0</v>
          </cell>
          <cell r="CK31">
            <v>0</v>
          </cell>
          <cell r="CL31">
            <v>0</v>
          </cell>
          <cell r="CM31">
            <v>0</v>
          </cell>
          <cell r="CN31">
            <v>0</v>
          </cell>
          <cell r="CO31">
            <v>0</v>
          </cell>
          <cell r="CP31">
            <v>0</v>
          </cell>
          <cell r="CQ31" t="str">
            <v/>
          </cell>
          <cell r="CR31" t="str">
            <v/>
          </cell>
          <cell r="CS31" t="str">
            <v/>
          </cell>
          <cell r="CT31" t="str">
            <v/>
          </cell>
          <cell r="CU31">
            <v>0</v>
          </cell>
          <cell r="CX31">
            <v>11773.071493446381</v>
          </cell>
          <cell r="CY31">
            <v>2007.6103241393257</v>
          </cell>
          <cell r="CZ31">
            <v>3841.5348877713004</v>
          </cell>
          <cell r="DA31">
            <v>3963.2928893735866</v>
          </cell>
          <cell r="DB31">
            <v>1960.6333921621663</v>
          </cell>
          <cell r="DE31">
            <v>0</v>
          </cell>
          <cell r="DG31">
            <v>2648.4101105499999</v>
          </cell>
          <cell r="DH31">
            <v>0</v>
          </cell>
          <cell r="DI31">
            <v>2648.4101105499999</v>
          </cell>
          <cell r="DJ31">
            <v>221.79169244000005</v>
          </cell>
          <cell r="DK31">
            <v>951.39924857999995</v>
          </cell>
          <cell r="DL31">
            <v>1337.37306115</v>
          </cell>
          <cell r="DM31">
            <v>137.84610837999995</v>
          </cell>
          <cell r="DN31">
            <v>3379.4845325921287</v>
          </cell>
          <cell r="DS31">
            <v>73</v>
          </cell>
          <cell r="DT31">
            <v>202.23975001333304</v>
          </cell>
          <cell r="DU31">
            <v>340.55043894068166</v>
          </cell>
          <cell r="DV31">
            <v>2763.6943436381139</v>
          </cell>
          <cell r="DW31">
            <v>202.23975001333304</v>
          </cell>
          <cell r="DX31" t="str">
            <v/>
          </cell>
          <cell r="DY31" t="str">
            <v/>
          </cell>
          <cell r="DZ31" t="str">
            <v/>
          </cell>
          <cell r="EA31" t="str">
            <v/>
          </cell>
          <cell r="EB31">
            <v>0</v>
          </cell>
          <cell r="EC31">
            <v>1131.7356273999999</v>
          </cell>
          <cell r="ED31">
            <v>17.569210549999998</v>
          </cell>
          <cell r="EE31">
            <v>335.6327546</v>
          </cell>
          <cell r="EF31">
            <v>669.69608814999992</v>
          </cell>
          <cell r="EG31">
            <v>108.83757410000001</v>
          </cell>
          <cell r="EH31">
            <v>210.02252780000001</v>
          </cell>
          <cell r="EI31">
            <v>3.2610385900000001</v>
          </cell>
          <cell r="EJ31">
            <v>51.45580812</v>
          </cell>
          <cell r="EK31">
            <v>131.85455195</v>
          </cell>
          <cell r="EL31">
            <v>23.451129139999999</v>
          </cell>
          <cell r="EM31">
            <v>921.71309960000008</v>
          </cell>
          <cell r="EN31">
            <v>14.308171959999999</v>
          </cell>
          <cell r="EO31">
            <v>284.17694647999997</v>
          </cell>
          <cell r="EP31">
            <v>537.84153619999995</v>
          </cell>
          <cell r="EQ31">
            <v>85.386444960000006</v>
          </cell>
          <cell r="ER31">
            <v>0</v>
          </cell>
          <cell r="ES31">
            <v>0</v>
          </cell>
          <cell r="ET31">
            <v>0</v>
          </cell>
          <cell r="EU31">
            <v>0</v>
          </cell>
          <cell r="EV31">
            <v>0</v>
          </cell>
          <cell r="EW31">
            <v>0</v>
          </cell>
          <cell r="EX31">
            <v>0</v>
          </cell>
          <cell r="EY31">
            <v>0</v>
          </cell>
          <cell r="EZ31">
            <v>0</v>
          </cell>
          <cell r="FA31">
            <v>0</v>
          </cell>
          <cell r="FB31">
            <v>921.71309960000008</v>
          </cell>
          <cell r="FC31">
            <v>14.308171959999999</v>
          </cell>
          <cell r="FD31">
            <v>284.17694647999997</v>
          </cell>
          <cell r="FE31">
            <v>537.84153619999995</v>
          </cell>
          <cell r="FF31">
            <v>85.386444960000006</v>
          </cell>
          <cell r="FG31" t="str">
            <v/>
          </cell>
          <cell r="FH31" t="str">
            <v/>
          </cell>
          <cell r="FI31" t="str">
            <v/>
          </cell>
          <cell r="FJ31" t="str">
            <v/>
          </cell>
          <cell r="FK31">
            <v>0</v>
          </cell>
          <cell r="FN31">
            <v>11773.071493446381</v>
          </cell>
          <cell r="FO31">
            <v>0</v>
          </cell>
          <cell r="FP31">
            <v>376.37899999999996</v>
          </cell>
          <cell r="FQ31">
            <v>0</v>
          </cell>
          <cell r="FR31">
            <v>2003.7250082983335</v>
          </cell>
          <cell r="FS31">
            <v>1945.1350082983336</v>
          </cell>
          <cell r="FT31">
            <v>2.74</v>
          </cell>
          <cell r="FU31">
            <v>55.85</v>
          </cell>
          <cell r="FV31">
            <v>148252</v>
          </cell>
          <cell r="FW31">
            <v>0</v>
          </cell>
          <cell r="FX31">
            <v>148252</v>
          </cell>
          <cell r="FZ31">
            <v>758.40588715000001</v>
          </cell>
          <cell r="GA31">
            <v>0</v>
          </cell>
          <cell r="GB31">
            <v>14.109</v>
          </cell>
          <cell r="GC31">
            <v>0</v>
          </cell>
          <cell r="GD31">
            <v>323.55900000000003</v>
          </cell>
          <cell r="GE31">
            <v>323.55900000000003</v>
          </cell>
          <cell r="GF31">
            <v>0</v>
          </cell>
          <cell r="GG31">
            <v>0</v>
          </cell>
          <cell r="GH31">
            <v>5039</v>
          </cell>
          <cell r="GI31">
            <v>0</v>
          </cell>
          <cell r="GJ31">
            <v>5039</v>
          </cell>
          <cell r="GK31">
            <v>6140.1608410664994</v>
          </cell>
          <cell r="GL31">
            <v>0</v>
          </cell>
          <cell r="GM31">
            <v>258.77600000000001</v>
          </cell>
          <cell r="GN31">
            <v>0</v>
          </cell>
          <cell r="GO31">
            <v>1287.7640000000001</v>
          </cell>
          <cell r="GP31">
            <v>1232.03</v>
          </cell>
          <cell r="GQ31">
            <v>0</v>
          </cell>
          <cell r="GR31">
            <v>51.734000000000002</v>
          </cell>
          <cell r="GS31">
            <v>76404</v>
          </cell>
          <cell r="GT31">
            <v>0</v>
          </cell>
          <cell r="GU31">
            <v>76404</v>
          </cell>
          <cell r="GV31">
            <v>0</v>
          </cell>
          <cell r="GW31">
            <v>0</v>
          </cell>
          <cell r="GX31">
            <v>0</v>
          </cell>
          <cell r="GY31">
            <v>0</v>
          </cell>
          <cell r="GZ31">
            <v>0</v>
          </cell>
          <cell r="HA31">
            <v>0</v>
          </cell>
          <cell r="HB31">
            <v>0</v>
          </cell>
          <cell r="HC31">
            <v>0</v>
          </cell>
          <cell r="HD31">
            <v>0</v>
          </cell>
          <cell r="HE31">
            <v>0</v>
          </cell>
          <cell r="HF31">
            <v>0</v>
          </cell>
          <cell r="HG31">
            <v>0</v>
          </cell>
          <cell r="HH31">
            <v>0</v>
          </cell>
          <cell r="HI31">
            <v>0</v>
          </cell>
          <cell r="HJ31">
            <v>0</v>
          </cell>
          <cell r="HK31">
            <v>0</v>
          </cell>
          <cell r="HL31">
            <v>0</v>
          </cell>
          <cell r="HM31">
            <v>0</v>
          </cell>
          <cell r="HN31">
            <v>0</v>
          </cell>
          <cell r="HO31">
            <v>0</v>
          </cell>
          <cell r="HP31">
            <v>0</v>
          </cell>
          <cell r="HQ31">
            <v>0</v>
          </cell>
          <cell r="HR31">
            <v>1143.433344503333</v>
          </cell>
          <cell r="HS31">
            <v>0</v>
          </cell>
          <cell r="HT31">
            <v>105</v>
          </cell>
          <cell r="HU31">
            <v>0</v>
          </cell>
          <cell r="HV31">
            <v>0</v>
          </cell>
          <cell r="HW31">
            <v>0</v>
          </cell>
          <cell r="HX31">
            <v>0</v>
          </cell>
          <cell r="HY31">
            <v>0</v>
          </cell>
          <cell r="HZ31">
            <v>1</v>
          </cell>
          <cell r="IA31">
            <v>0</v>
          </cell>
          <cell r="IB31">
            <v>1</v>
          </cell>
          <cell r="IC31">
            <v>4996.7274965631668</v>
          </cell>
          <cell r="ID31">
            <v>0</v>
          </cell>
          <cell r="IE31">
            <v>153.77599999999998</v>
          </cell>
          <cell r="IF31">
            <v>0</v>
          </cell>
          <cell r="IG31">
            <v>1287.7640000000001</v>
          </cell>
          <cell r="IH31">
            <v>1232.03</v>
          </cell>
          <cell r="II31">
            <v>0</v>
          </cell>
          <cell r="IJ31">
            <v>51.734000000000002</v>
          </cell>
          <cell r="IK31">
            <v>76403</v>
          </cell>
          <cell r="IL31">
            <v>0</v>
          </cell>
          <cell r="IM31">
            <v>76403</v>
          </cell>
          <cell r="IN31">
            <v>0</v>
          </cell>
          <cell r="IO31">
            <v>0</v>
          </cell>
          <cell r="IP31">
            <v>0</v>
          </cell>
          <cell r="IQ31">
            <v>0</v>
          </cell>
          <cell r="IR31">
            <v>0</v>
          </cell>
          <cell r="IS31">
            <v>0</v>
          </cell>
          <cell r="IT31">
            <v>0</v>
          </cell>
          <cell r="IU31">
            <v>0</v>
          </cell>
          <cell r="IV31">
            <v>0</v>
          </cell>
          <cell r="IW31">
            <v>0</v>
          </cell>
          <cell r="IX31">
            <v>0</v>
          </cell>
          <cell r="IY31">
            <v>509.59348974</v>
          </cell>
          <cell r="IZ31">
            <v>0</v>
          </cell>
          <cell r="JA31">
            <v>24.921999999999997</v>
          </cell>
          <cell r="JB31">
            <v>0</v>
          </cell>
          <cell r="JC31">
            <v>377.14400000000001</v>
          </cell>
          <cell r="JD31">
            <v>377.14400000000001</v>
          </cell>
          <cell r="JE31">
            <v>0</v>
          </cell>
          <cell r="JF31">
            <v>0</v>
          </cell>
          <cell r="JG31">
            <v>33</v>
          </cell>
          <cell r="JH31">
            <v>0</v>
          </cell>
          <cell r="JI31">
            <v>33</v>
          </cell>
          <cell r="JJ31">
            <v>166.82267041</v>
          </cell>
          <cell r="JK31">
            <v>0</v>
          </cell>
          <cell r="JL31">
            <v>7.0890000000000004</v>
          </cell>
          <cell r="JM31">
            <v>0</v>
          </cell>
          <cell r="JN31">
            <v>126.196</v>
          </cell>
          <cell r="JO31">
            <v>126.196</v>
          </cell>
          <cell r="JP31">
            <v>0</v>
          </cell>
          <cell r="JQ31">
            <v>0</v>
          </cell>
          <cell r="JR31">
            <v>1</v>
          </cell>
          <cell r="JS31">
            <v>0</v>
          </cell>
          <cell r="JT31">
            <v>1</v>
          </cell>
          <cell r="JU31">
            <v>342.77081932999999</v>
          </cell>
          <cell r="JV31">
            <v>0</v>
          </cell>
          <cell r="JW31">
            <v>17.832999999999998</v>
          </cell>
          <cell r="JX31">
            <v>0</v>
          </cell>
          <cell r="JY31">
            <v>250.94800000000001</v>
          </cell>
          <cell r="JZ31">
            <v>250.94800000000001</v>
          </cell>
          <cell r="KA31">
            <v>0</v>
          </cell>
          <cell r="KB31">
            <v>0</v>
          </cell>
          <cell r="KC31">
            <v>32</v>
          </cell>
          <cell r="KD31">
            <v>0</v>
          </cell>
          <cell r="KE31">
            <v>32</v>
          </cell>
          <cell r="KF31">
            <v>0</v>
          </cell>
          <cell r="KG31">
            <v>0</v>
          </cell>
          <cell r="KH31">
            <v>0</v>
          </cell>
          <cell r="KI31">
            <v>0</v>
          </cell>
          <cell r="KJ31">
            <v>0</v>
          </cell>
          <cell r="KK31">
            <v>0</v>
          </cell>
          <cell r="KL31">
            <v>0</v>
          </cell>
          <cell r="KM31">
            <v>0</v>
          </cell>
          <cell r="KN31">
            <v>0</v>
          </cell>
          <cell r="KO31">
            <v>0</v>
          </cell>
          <cell r="KP31">
            <v>0</v>
          </cell>
          <cell r="KQ31">
            <v>0</v>
          </cell>
          <cell r="KR31">
            <v>0</v>
          </cell>
          <cell r="KS31">
            <v>0</v>
          </cell>
          <cell r="KT31">
            <v>0</v>
          </cell>
          <cell r="KU31">
            <v>0</v>
          </cell>
          <cell r="KV31">
            <v>0</v>
          </cell>
          <cell r="KW31">
            <v>0</v>
          </cell>
          <cell r="KX31">
            <v>0</v>
          </cell>
          <cell r="KY31">
            <v>0</v>
          </cell>
          <cell r="KZ31">
            <v>0</v>
          </cell>
          <cell r="LA31">
            <v>0</v>
          </cell>
          <cell r="LB31">
            <v>342.77081932999999</v>
          </cell>
          <cell r="LC31">
            <v>0</v>
          </cell>
          <cell r="LD31">
            <v>17.832999999999998</v>
          </cell>
          <cell r="LE31">
            <v>0</v>
          </cell>
          <cell r="LF31">
            <v>250.94800000000001</v>
          </cell>
          <cell r="LG31">
            <v>250.94800000000001</v>
          </cell>
          <cell r="LH31">
            <v>0</v>
          </cell>
          <cell r="LI31">
            <v>0</v>
          </cell>
          <cell r="LJ31">
            <v>32</v>
          </cell>
          <cell r="LK31">
            <v>0</v>
          </cell>
          <cell r="LL31">
            <v>32</v>
          </cell>
          <cell r="LQ31">
            <v>0</v>
          </cell>
          <cell r="LR31">
            <v>55.8</v>
          </cell>
          <cell r="LS31">
            <v>0</v>
          </cell>
          <cell r="LT31">
            <v>0</v>
          </cell>
          <cell r="LU31">
            <v>0</v>
          </cell>
          <cell r="LX31">
            <v>0</v>
          </cell>
          <cell r="LY31">
            <v>0</v>
          </cell>
          <cell r="LZ31">
            <v>0</v>
          </cell>
          <cell r="MA31">
            <v>0</v>
          </cell>
          <cell r="MB31">
            <v>0</v>
          </cell>
          <cell r="MC31">
            <v>0</v>
          </cell>
          <cell r="MD31">
            <v>0</v>
          </cell>
          <cell r="ME31">
            <v>0</v>
          </cell>
          <cell r="MF31">
            <v>0</v>
          </cell>
          <cell r="MG31">
            <v>0</v>
          </cell>
          <cell r="MH31">
            <v>0</v>
          </cell>
          <cell r="MI31">
            <v>0</v>
          </cell>
          <cell r="MJ31">
            <v>0</v>
          </cell>
          <cell r="MK31">
            <v>0</v>
          </cell>
          <cell r="ML31">
            <v>0</v>
          </cell>
          <cell r="MM31">
            <v>0</v>
          </cell>
          <cell r="MN31">
            <v>0</v>
          </cell>
          <cell r="MO31">
            <v>0</v>
          </cell>
          <cell r="MP31">
            <v>0</v>
          </cell>
          <cell r="MQ31">
            <v>0</v>
          </cell>
          <cell r="MR31">
            <v>0</v>
          </cell>
          <cell r="MS31">
            <v>0</v>
          </cell>
          <cell r="MT31">
            <v>0</v>
          </cell>
          <cell r="MU31">
            <v>0</v>
          </cell>
          <cell r="MV31">
            <v>0</v>
          </cell>
          <cell r="MW31">
            <v>0</v>
          </cell>
          <cell r="MX31">
            <v>0</v>
          </cell>
          <cell r="MY31">
            <v>0</v>
          </cell>
          <cell r="MZ31">
            <v>0</v>
          </cell>
          <cell r="NA31">
            <v>0</v>
          </cell>
          <cell r="NB31">
            <v>0</v>
          </cell>
          <cell r="NC31">
            <v>0</v>
          </cell>
          <cell r="ND31">
            <v>0</v>
          </cell>
          <cell r="NE31">
            <v>0</v>
          </cell>
          <cell r="NF31">
            <v>0</v>
          </cell>
          <cell r="NG31">
            <v>0</v>
          </cell>
          <cell r="NH31">
            <v>0</v>
          </cell>
          <cell r="NI31">
            <v>0</v>
          </cell>
          <cell r="NJ31">
            <v>0</v>
          </cell>
          <cell r="NK31">
            <v>0</v>
          </cell>
          <cell r="NL31">
            <v>0</v>
          </cell>
          <cell r="NM31">
            <v>0</v>
          </cell>
          <cell r="NN31">
            <v>0</v>
          </cell>
          <cell r="NO31">
            <v>0</v>
          </cell>
          <cell r="NP31">
            <v>0</v>
          </cell>
          <cell r="NQ31">
            <v>0</v>
          </cell>
          <cell r="NR31">
            <v>0</v>
          </cell>
          <cell r="NS31">
            <v>0</v>
          </cell>
          <cell r="NT31">
            <v>0</v>
          </cell>
          <cell r="NU31">
            <v>0</v>
          </cell>
          <cell r="NV31">
            <v>0</v>
          </cell>
          <cell r="NW31">
            <v>0</v>
          </cell>
          <cell r="NX31">
            <v>0</v>
          </cell>
          <cell r="NY31">
            <v>0</v>
          </cell>
          <cell r="NZ31">
            <v>0</v>
          </cell>
          <cell r="OA31">
            <v>0</v>
          </cell>
          <cell r="OB31">
            <v>0</v>
          </cell>
          <cell r="OC31">
            <v>0</v>
          </cell>
          <cell r="OD31">
            <v>0</v>
          </cell>
          <cell r="OE31">
            <v>0</v>
          </cell>
          <cell r="OF31">
            <v>0</v>
          </cell>
          <cell r="OG31">
            <v>0</v>
          </cell>
          <cell r="OH31">
            <v>0</v>
          </cell>
          <cell r="OI31">
            <v>0</v>
          </cell>
          <cell r="OJ31">
            <v>0</v>
          </cell>
          <cell r="OL31" t="str">
            <v>нд</v>
          </cell>
          <cell r="OM31" t="str">
            <v>нд</v>
          </cell>
          <cell r="ON31" t="str">
            <v>нд</v>
          </cell>
          <cell r="OO31" t="str">
            <v>нд</v>
          </cell>
          <cell r="OP31" t="str">
            <v>нд</v>
          </cell>
          <cell r="OT31">
            <v>9766.9821273165726</v>
          </cell>
          <cell r="OV31">
            <v>709.20500000000004</v>
          </cell>
          <cell r="OW31">
            <v>119.191</v>
          </cell>
          <cell r="OX31">
            <v>0</v>
          </cell>
          <cell r="OY31">
            <v>10851</v>
          </cell>
          <cell r="OZ31">
            <v>2146.0064287200003</v>
          </cell>
        </row>
        <row r="32">
          <cell r="A32" t="str">
            <v>Г</v>
          </cell>
          <cell r="B32" t="str">
            <v>1.1.1.3.1</v>
          </cell>
          <cell r="C32"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2" t="str">
            <v>Г</v>
          </cell>
          <cell r="E32">
            <v>13.051530648</v>
          </cell>
          <cell r="H32">
            <v>12.36925081</v>
          </cell>
          <cell r="J32">
            <v>3945.6537334335007</v>
          </cell>
          <cell r="K32">
            <v>13.051530648</v>
          </cell>
          <cell r="L32">
            <v>3932.6022027855006</v>
          </cell>
          <cell r="M32">
            <v>818.12398278000001</v>
          </cell>
          <cell r="N32">
            <v>0</v>
          </cell>
          <cell r="O32">
            <v>245.11748446749993</v>
          </cell>
          <cell r="P32">
            <v>749.55393913499995</v>
          </cell>
          <cell r="Q32">
            <v>2119.8067964030001</v>
          </cell>
          <cell r="R32">
            <v>0</v>
          </cell>
          <cell r="S32">
            <v>0</v>
          </cell>
          <cell r="T32">
            <v>0</v>
          </cell>
          <cell r="U32">
            <v>0</v>
          </cell>
          <cell r="V32">
            <v>0</v>
          </cell>
          <cell r="W32">
            <v>0</v>
          </cell>
          <cell r="X32">
            <v>0</v>
          </cell>
          <cell r="Y32">
            <v>0</v>
          </cell>
          <cell r="Z32">
            <v>0</v>
          </cell>
          <cell r="AA32">
            <v>0</v>
          </cell>
          <cell r="AB32">
            <v>0</v>
          </cell>
          <cell r="AC32">
            <v>0</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t="str">
            <v/>
          </cell>
          <cell r="BC32" t="str">
            <v/>
          </cell>
          <cell r="BD32" t="str">
            <v/>
          </cell>
          <cell r="BE32" t="str">
            <v/>
          </cell>
          <cell r="BF32">
            <v>0</v>
          </cell>
          <cell r="BG32">
            <v>12.36925081</v>
          </cell>
          <cell r="BH32">
            <v>0</v>
          </cell>
          <cell r="BI32">
            <v>0</v>
          </cell>
          <cell r="BJ32">
            <v>10.307709008333335</v>
          </cell>
          <cell r="BK32">
            <v>0</v>
          </cell>
          <cell r="BL32">
            <v>2.0615418016666656</v>
          </cell>
          <cell r="BM32">
            <v>12.36925081</v>
          </cell>
          <cell r="BN32">
            <v>0</v>
          </cell>
          <cell r="BO32">
            <v>0</v>
          </cell>
          <cell r="BP32">
            <v>10.307709008333335</v>
          </cell>
          <cell r="BQ32">
            <v>0</v>
          </cell>
          <cell r="BR32">
            <v>2.0615418016666656</v>
          </cell>
          <cell r="BS32">
            <v>0</v>
          </cell>
          <cell r="BT32">
            <v>0</v>
          </cell>
          <cell r="BU32">
            <v>0</v>
          </cell>
          <cell r="BV32">
            <v>0</v>
          </cell>
          <cell r="BW32">
            <v>0</v>
          </cell>
          <cell r="BX32">
            <v>0</v>
          </cell>
          <cell r="BY32">
            <v>0</v>
          </cell>
          <cell r="BZ32">
            <v>0</v>
          </cell>
          <cell r="CA32">
            <v>0</v>
          </cell>
          <cell r="CB32">
            <v>0</v>
          </cell>
          <cell r="CC32">
            <v>0</v>
          </cell>
          <cell r="CD32">
            <v>0</v>
          </cell>
          <cell r="CE32">
            <v>0</v>
          </cell>
          <cell r="CF32">
            <v>0</v>
          </cell>
          <cell r="CG32">
            <v>0</v>
          </cell>
          <cell r="CH32">
            <v>0</v>
          </cell>
          <cell r="CI32">
            <v>0</v>
          </cell>
          <cell r="CJ32">
            <v>0</v>
          </cell>
          <cell r="CK32">
            <v>0</v>
          </cell>
          <cell r="CL32">
            <v>0</v>
          </cell>
          <cell r="CM32">
            <v>0</v>
          </cell>
          <cell r="CN32">
            <v>0</v>
          </cell>
          <cell r="CO32">
            <v>0</v>
          </cell>
          <cell r="CP32">
            <v>0</v>
          </cell>
          <cell r="CQ32" t="str">
            <v/>
          </cell>
          <cell r="CR32" t="str">
            <v/>
          </cell>
          <cell r="CS32" t="str">
            <v/>
          </cell>
          <cell r="CT32" t="str">
            <v/>
          </cell>
          <cell r="CU32">
            <v>0</v>
          </cell>
          <cell r="CX32">
            <v>11773.071493446381</v>
          </cell>
          <cell r="CY32">
            <v>2007.6103241393257</v>
          </cell>
          <cell r="CZ32">
            <v>3841.5348877713004</v>
          </cell>
          <cell r="DA32">
            <v>3963.2928893735866</v>
          </cell>
          <cell r="DB32">
            <v>1960.6333921621663</v>
          </cell>
          <cell r="DE32">
            <v>10.850220009999999</v>
          </cell>
          <cell r="DG32">
            <v>2659.2863860899997</v>
          </cell>
          <cell r="DH32">
            <v>10.87627554</v>
          </cell>
          <cell r="DI32">
            <v>2648.4101105499999</v>
          </cell>
          <cell r="DJ32">
            <v>221.79169244000005</v>
          </cell>
          <cell r="DK32">
            <v>951.39924857999995</v>
          </cell>
          <cell r="DL32">
            <v>1337.37306115</v>
          </cell>
          <cell r="DM32">
            <v>137.84610837999995</v>
          </cell>
          <cell r="DN32">
            <v>3379.4845325921287</v>
          </cell>
          <cell r="DS32">
            <v>73</v>
          </cell>
          <cell r="DT32">
            <v>202.23975001333304</v>
          </cell>
          <cell r="DU32">
            <v>340.55043894068166</v>
          </cell>
          <cell r="DV32">
            <v>2763.6943436381139</v>
          </cell>
          <cell r="DW32">
            <v>202.23975001333304</v>
          </cell>
          <cell r="DX32">
            <v>1</v>
          </cell>
          <cell r="DY32" t="str">
            <v/>
          </cell>
          <cell r="DZ32" t="str">
            <v/>
          </cell>
          <cell r="EA32" t="str">
            <v/>
          </cell>
          <cell r="EB32" t="str">
            <v>1</v>
          </cell>
          <cell r="EC32">
            <v>1131.7356273999999</v>
          </cell>
          <cell r="ED32">
            <v>17.569210549999998</v>
          </cell>
          <cell r="EE32">
            <v>335.6327546</v>
          </cell>
          <cell r="EF32">
            <v>669.69608814999992</v>
          </cell>
          <cell r="EG32">
            <v>108.83757410000001</v>
          </cell>
          <cell r="EH32">
            <v>210.02252780000001</v>
          </cell>
          <cell r="EI32">
            <v>3.2610385900000001</v>
          </cell>
          <cell r="EJ32">
            <v>51.45580812</v>
          </cell>
          <cell r="EK32">
            <v>131.85455195</v>
          </cell>
          <cell r="EL32">
            <v>23.451129139999999</v>
          </cell>
          <cell r="EM32">
            <v>921.71309960000008</v>
          </cell>
          <cell r="EN32">
            <v>14.308171959999999</v>
          </cell>
          <cell r="EO32">
            <v>284.17694647999997</v>
          </cell>
          <cell r="EP32">
            <v>537.84153619999995</v>
          </cell>
          <cell r="EQ32">
            <v>85.386444960000006</v>
          </cell>
          <cell r="ER32">
            <v>0</v>
          </cell>
          <cell r="ES32">
            <v>0</v>
          </cell>
          <cell r="ET32">
            <v>0</v>
          </cell>
          <cell r="EU32">
            <v>0</v>
          </cell>
          <cell r="EV32">
            <v>0</v>
          </cell>
          <cell r="EW32">
            <v>0</v>
          </cell>
          <cell r="EX32">
            <v>0</v>
          </cell>
          <cell r="EY32">
            <v>0</v>
          </cell>
          <cell r="EZ32">
            <v>0</v>
          </cell>
          <cell r="FA32">
            <v>0</v>
          </cell>
          <cell r="FB32">
            <v>921.71309960000008</v>
          </cell>
          <cell r="FC32">
            <v>14.308171959999999</v>
          </cell>
          <cell r="FD32">
            <v>284.17694647999997</v>
          </cell>
          <cell r="FE32">
            <v>537.84153619999995</v>
          </cell>
          <cell r="FF32">
            <v>85.386444960000006</v>
          </cell>
          <cell r="FG32" t="str">
            <v/>
          </cell>
          <cell r="FH32" t="str">
            <v/>
          </cell>
          <cell r="FI32" t="str">
            <v/>
          </cell>
          <cell r="FJ32" t="str">
            <v/>
          </cell>
          <cell r="FK32">
            <v>0</v>
          </cell>
          <cell r="FN32">
            <v>11773.071493446381</v>
          </cell>
          <cell r="FO32">
            <v>0</v>
          </cell>
          <cell r="FP32">
            <v>376.37899999999996</v>
          </cell>
          <cell r="FQ32">
            <v>0</v>
          </cell>
          <cell r="FR32">
            <v>2003.7250082983335</v>
          </cell>
          <cell r="FS32">
            <v>1945.1350082983336</v>
          </cell>
          <cell r="FT32">
            <v>2.74</v>
          </cell>
          <cell r="FU32">
            <v>55.85</v>
          </cell>
          <cell r="FV32">
            <v>148252</v>
          </cell>
          <cell r="FW32">
            <v>0</v>
          </cell>
          <cell r="FX32">
            <v>148252</v>
          </cell>
          <cell r="FZ32">
            <v>758.40588715000001</v>
          </cell>
          <cell r="GA32">
            <v>0</v>
          </cell>
          <cell r="GB32">
            <v>14.109</v>
          </cell>
          <cell r="GC32">
            <v>0</v>
          </cell>
          <cell r="GD32">
            <v>323.55900000000003</v>
          </cell>
          <cell r="GE32">
            <v>323.55900000000003</v>
          </cell>
          <cell r="GF32">
            <v>0</v>
          </cell>
          <cell r="GG32">
            <v>0</v>
          </cell>
          <cell r="GH32">
            <v>5039</v>
          </cell>
          <cell r="GI32">
            <v>0</v>
          </cell>
          <cell r="GJ32">
            <v>5039</v>
          </cell>
          <cell r="GK32">
            <v>6140.1608410664994</v>
          </cell>
          <cell r="GL32">
            <v>0</v>
          </cell>
          <cell r="GM32">
            <v>258.77600000000001</v>
          </cell>
          <cell r="GN32">
            <v>0</v>
          </cell>
          <cell r="GO32">
            <v>1287.7640000000001</v>
          </cell>
          <cell r="GP32">
            <v>1232.03</v>
          </cell>
          <cell r="GQ32">
            <v>0</v>
          </cell>
          <cell r="GR32">
            <v>51.734000000000002</v>
          </cell>
          <cell r="GS32">
            <v>76404</v>
          </cell>
          <cell r="GT32">
            <v>0</v>
          </cell>
          <cell r="GU32">
            <v>76404</v>
          </cell>
          <cell r="GV32">
            <v>0</v>
          </cell>
          <cell r="GW32">
            <v>0</v>
          </cell>
          <cell r="GX32">
            <v>0</v>
          </cell>
          <cell r="GY32">
            <v>0</v>
          </cell>
          <cell r="GZ32">
            <v>0</v>
          </cell>
          <cell r="HA32">
            <v>0</v>
          </cell>
          <cell r="HB32">
            <v>0</v>
          </cell>
          <cell r="HC32">
            <v>0</v>
          </cell>
          <cell r="HD32">
            <v>0</v>
          </cell>
          <cell r="HE32">
            <v>0</v>
          </cell>
          <cell r="HF32">
            <v>0</v>
          </cell>
          <cell r="HG32">
            <v>0</v>
          </cell>
          <cell r="HH32">
            <v>0</v>
          </cell>
          <cell r="HI32">
            <v>0</v>
          </cell>
          <cell r="HJ32">
            <v>0</v>
          </cell>
          <cell r="HK32">
            <v>0</v>
          </cell>
          <cell r="HL32">
            <v>0</v>
          </cell>
          <cell r="HM32">
            <v>0</v>
          </cell>
          <cell r="HN32">
            <v>0</v>
          </cell>
          <cell r="HO32">
            <v>0</v>
          </cell>
          <cell r="HP32">
            <v>0</v>
          </cell>
          <cell r="HQ32">
            <v>0</v>
          </cell>
          <cell r="HR32">
            <v>1143.433344503333</v>
          </cell>
          <cell r="HS32">
            <v>0</v>
          </cell>
          <cell r="HT32">
            <v>105</v>
          </cell>
          <cell r="HU32">
            <v>0</v>
          </cell>
          <cell r="HV32">
            <v>0</v>
          </cell>
          <cell r="HW32">
            <v>0</v>
          </cell>
          <cell r="HX32">
            <v>0</v>
          </cell>
          <cell r="HY32">
            <v>0</v>
          </cell>
          <cell r="HZ32">
            <v>1</v>
          </cell>
          <cell r="IA32">
            <v>0</v>
          </cell>
          <cell r="IB32">
            <v>1</v>
          </cell>
          <cell r="IC32">
            <v>4996.7274965631668</v>
          </cell>
          <cell r="ID32">
            <v>0</v>
          </cell>
          <cell r="IE32">
            <v>153.77599999999998</v>
          </cell>
          <cell r="IF32">
            <v>0</v>
          </cell>
          <cell r="IG32">
            <v>1287.7640000000001</v>
          </cell>
          <cell r="IH32">
            <v>1232.03</v>
          </cell>
          <cell r="II32">
            <v>0</v>
          </cell>
          <cell r="IJ32">
            <v>51.734000000000002</v>
          </cell>
          <cell r="IK32">
            <v>76403</v>
          </cell>
          <cell r="IL32">
            <v>0</v>
          </cell>
          <cell r="IM32">
            <v>76403</v>
          </cell>
          <cell r="IN32">
            <v>0</v>
          </cell>
          <cell r="IO32">
            <v>0</v>
          </cell>
          <cell r="IP32">
            <v>0</v>
          </cell>
          <cell r="IQ32">
            <v>0</v>
          </cell>
          <cell r="IR32">
            <v>0</v>
          </cell>
          <cell r="IS32">
            <v>0</v>
          </cell>
          <cell r="IT32">
            <v>0</v>
          </cell>
          <cell r="IU32">
            <v>0</v>
          </cell>
          <cell r="IV32">
            <v>0</v>
          </cell>
          <cell r="IW32">
            <v>0</v>
          </cell>
          <cell r="IX32">
            <v>0</v>
          </cell>
          <cell r="IY32">
            <v>509.59348974</v>
          </cell>
          <cell r="IZ32">
            <v>0</v>
          </cell>
          <cell r="JA32">
            <v>24.921999999999997</v>
          </cell>
          <cell r="JB32">
            <v>0</v>
          </cell>
          <cell r="JC32">
            <v>377.14400000000001</v>
          </cell>
          <cell r="JD32">
            <v>377.14400000000001</v>
          </cell>
          <cell r="JE32">
            <v>0</v>
          </cell>
          <cell r="JF32">
            <v>0</v>
          </cell>
          <cell r="JG32">
            <v>33</v>
          </cell>
          <cell r="JH32">
            <v>0</v>
          </cell>
          <cell r="JI32">
            <v>33</v>
          </cell>
          <cell r="JJ32">
            <v>166.82267041</v>
          </cell>
          <cell r="JK32">
            <v>0</v>
          </cell>
          <cell r="JL32">
            <v>7.0890000000000004</v>
          </cell>
          <cell r="JM32">
            <v>0</v>
          </cell>
          <cell r="JN32">
            <v>126.196</v>
          </cell>
          <cell r="JO32">
            <v>126.196</v>
          </cell>
          <cell r="JP32">
            <v>0</v>
          </cell>
          <cell r="JQ32">
            <v>0</v>
          </cell>
          <cell r="JR32">
            <v>1</v>
          </cell>
          <cell r="JS32">
            <v>0</v>
          </cell>
          <cell r="JT32">
            <v>1</v>
          </cell>
          <cell r="JU32">
            <v>342.77081932999999</v>
          </cell>
          <cell r="JV32">
            <v>0</v>
          </cell>
          <cell r="JW32">
            <v>17.832999999999998</v>
          </cell>
          <cell r="JX32">
            <v>0</v>
          </cell>
          <cell r="JY32">
            <v>250.94800000000001</v>
          </cell>
          <cell r="JZ32">
            <v>250.94800000000001</v>
          </cell>
          <cell r="KA32">
            <v>0</v>
          </cell>
          <cell r="KB32">
            <v>0</v>
          </cell>
          <cell r="KC32">
            <v>32</v>
          </cell>
          <cell r="KD32">
            <v>0</v>
          </cell>
          <cell r="KE32">
            <v>32</v>
          </cell>
          <cell r="KF32">
            <v>0</v>
          </cell>
          <cell r="KG32">
            <v>0</v>
          </cell>
          <cell r="KH32">
            <v>0</v>
          </cell>
          <cell r="KI32">
            <v>0</v>
          </cell>
          <cell r="KJ32">
            <v>0</v>
          </cell>
          <cell r="KK32">
            <v>0</v>
          </cell>
          <cell r="KL32">
            <v>0</v>
          </cell>
          <cell r="KM32">
            <v>0</v>
          </cell>
          <cell r="KN32">
            <v>0</v>
          </cell>
          <cell r="KO32">
            <v>0</v>
          </cell>
          <cell r="KP32">
            <v>0</v>
          </cell>
          <cell r="KQ32">
            <v>0</v>
          </cell>
          <cell r="KR32">
            <v>0</v>
          </cell>
          <cell r="KS32">
            <v>0</v>
          </cell>
          <cell r="KT32">
            <v>0</v>
          </cell>
          <cell r="KU32">
            <v>0</v>
          </cell>
          <cell r="KV32">
            <v>0</v>
          </cell>
          <cell r="KW32">
            <v>0</v>
          </cell>
          <cell r="KX32">
            <v>0</v>
          </cell>
          <cell r="KY32">
            <v>0</v>
          </cell>
          <cell r="KZ32">
            <v>0</v>
          </cell>
          <cell r="LA32">
            <v>0</v>
          </cell>
          <cell r="LB32">
            <v>342.77081932999999</v>
          </cell>
          <cell r="LC32">
            <v>0</v>
          </cell>
          <cell r="LD32">
            <v>17.832999999999998</v>
          </cell>
          <cell r="LE32">
            <v>0</v>
          </cell>
          <cell r="LF32">
            <v>250.94800000000001</v>
          </cell>
          <cell r="LG32">
            <v>250.94800000000001</v>
          </cell>
          <cell r="LH32">
            <v>0</v>
          </cell>
          <cell r="LI32">
            <v>0</v>
          </cell>
          <cell r="LJ32">
            <v>32</v>
          </cell>
          <cell r="LK32">
            <v>0</v>
          </cell>
          <cell r="LL32">
            <v>32</v>
          </cell>
          <cell r="LQ32">
            <v>0</v>
          </cell>
          <cell r="LR32">
            <v>55.8</v>
          </cell>
          <cell r="LS32">
            <v>0</v>
          </cell>
          <cell r="LT32">
            <v>0</v>
          </cell>
          <cell r="LU32">
            <v>0</v>
          </cell>
          <cell r="LX32">
            <v>0</v>
          </cell>
          <cell r="LY32">
            <v>0</v>
          </cell>
          <cell r="LZ32">
            <v>0</v>
          </cell>
          <cell r="MA32">
            <v>0</v>
          </cell>
          <cell r="MB32">
            <v>0</v>
          </cell>
          <cell r="MC32">
            <v>0</v>
          </cell>
          <cell r="MD32">
            <v>0</v>
          </cell>
          <cell r="ME32">
            <v>0</v>
          </cell>
          <cell r="MF32">
            <v>0</v>
          </cell>
          <cell r="MG32">
            <v>0</v>
          </cell>
          <cell r="MH32">
            <v>0</v>
          </cell>
          <cell r="MI32">
            <v>0</v>
          </cell>
          <cell r="MJ32">
            <v>0</v>
          </cell>
          <cell r="MK32">
            <v>0</v>
          </cell>
          <cell r="ML32">
            <v>0</v>
          </cell>
          <cell r="MM32">
            <v>0</v>
          </cell>
          <cell r="MN32">
            <v>0</v>
          </cell>
          <cell r="MO32">
            <v>0</v>
          </cell>
          <cell r="MP32">
            <v>0</v>
          </cell>
          <cell r="MQ32">
            <v>0</v>
          </cell>
          <cell r="MR32">
            <v>0</v>
          </cell>
          <cell r="MS32">
            <v>0</v>
          </cell>
          <cell r="MT32">
            <v>0</v>
          </cell>
          <cell r="MU32">
            <v>0</v>
          </cell>
          <cell r="MV32">
            <v>0</v>
          </cell>
          <cell r="MW32">
            <v>0</v>
          </cell>
          <cell r="MX32">
            <v>0</v>
          </cell>
          <cell r="MY32">
            <v>0</v>
          </cell>
          <cell r="MZ32">
            <v>0</v>
          </cell>
          <cell r="NA32">
            <v>0</v>
          </cell>
          <cell r="NB32">
            <v>0</v>
          </cell>
          <cell r="NC32">
            <v>0</v>
          </cell>
          <cell r="ND32">
            <v>0</v>
          </cell>
          <cell r="NE32">
            <v>0</v>
          </cell>
          <cell r="NF32">
            <v>0</v>
          </cell>
          <cell r="NG32">
            <v>0</v>
          </cell>
          <cell r="NH32">
            <v>0</v>
          </cell>
          <cell r="NI32">
            <v>0</v>
          </cell>
          <cell r="NJ32">
            <v>0</v>
          </cell>
          <cell r="NK32">
            <v>0</v>
          </cell>
          <cell r="NL32">
            <v>0</v>
          </cell>
          <cell r="NM32">
            <v>0</v>
          </cell>
          <cell r="NN32">
            <v>0</v>
          </cell>
          <cell r="NO32">
            <v>0</v>
          </cell>
          <cell r="NP32">
            <v>0</v>
          </cell>
          <cell r="NQ32">
            <v>0</v>
          </cell>
          <cell r="NR32">
            <v>0</v>
          </cell>
          <cell r="NS32">
            <v>0</v>
          </cell>
          <cell r="NT32">
            <v>0</v>
          </cell>
          <cell r="NU32">
            <v>0</v>
          </cell>
          <cell r="NV32">
            <v>0</v>
          </cell>
          <cell r="NW32">
            <v>0</v>
          </cell>
          <cell r="NX32">
            <v>0</v>
          </cell>
          <cell r="NY32">
            <v>0</v>
          </cell>
          <cell r="NZ32">
            <v>0</v>
          </cell>
          <cell r="OA32">
            <v>0</v>
          </cell>
          <cell r="OB32">
            <v>0</v>
          </cell>
          <cell r="OC32">
            <v>0</v>
          </cell>
          <cell r="OD32">
            <v>0</v>
          </cell>
          <cell r="OE32">
            <v>0</v>
          </cell>
          <cell r="OF32">
            <v>0</v>
          </cell>
          <cell r="OG32">
            <v>0</v>
          </cell>
          <cell r="OH32">
            <v>0</v>
          </cell>
          <cell r="OI32">
            <v>0</v>
          </cell>
          <cell r="OJ32">
            <v>0</v>
          </cell>
          <cell r="OL32" t="str">
            <v>нд</v>
          </cell>
          <cell r="OM32" t="str">
            <v>нд</v>
          </cell>
          <cell r="ON32" t="str">
            <v>нд</v>
          </cell>
          <cell r="OO32" t="str">
            <v>нд</v>
          </cell>
          <cell r="OP32" t="str">
            <v>нд</v>
          </cell>
          <cell r="OT32">
            <v>9766.9821273165726</v>
          </cell>
          <cell r="OV32">
            <v>709.20500000000004</v>
          </cell>
          <cell r="OW32">
            <v>119.191</v>
          </cell>
          <cell r="OX32">
            <v>0</v>
          </cell>
          <cell r="OY32">
            <v>10851</v>
          </cell>
          <cell r="OZ32">
            <v>2146.0064287200003</v>
          </cell>
        </row>
        <row r="33">
          <cell r="A33" t="str">
            <v>O_Che475</v>
          </cell>
          <cell r="B33" t="str">
            <v>1.1.1.1.3</v>
          </cell>
          <cell r="C33" t="str">
            <v>Реконструкция ПС 110 кВ Самашки с установкой двух дополнительных линейных ячеек на I и II СШ РУ-10 кВ с вакуумными выключателями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33" t="str">
            <v>O_Che475</v>
          </cell>
          <cell r="E33" t="str">
            <v>нд</v>
          </cell>
          <cell r="H33">
            <v>12.36925081</v>
          </cell>
          <cell r="J33">
            <v>13.051530648</v>
          </cell>
          <cell r="K33">
            <v>13.051530648</v>
          </cell>
          <cell r="L33">
            <v>0</v>
          </cell>
          <cell r="M33">
            <v>0</v>
          </cell>
          <cell r="N33">
            <v>0</v>
          </cell>
          <cell r="O33">
            <v>0</v>
          </cell>
          <cell r="P33">
            <v>0</v>
          </cell>
          <cell r="Q33">
            <v>0</v>
          </cell>
          <cell r="R33" t="str">
            <v>нд</v>
          </cell>
          <cell r="S33" t="str">
            <v>нд</v>
          </cell>
          <cell r="T33" t="str">
            <v>нд</v>
          </cell>
          <cell r="U33" t="str">
            <v>нд</v>
          </cell>
          <cell r="V33" t="str">
            <v>нд</v>
          </cell>
          <cell r="W33" t="str">
            <v>нд</v>
          </cell>
          <cell r="X33" t="str">
            <v>нд</v>
          </cell>
          <cell r="Y33" t="str">
            <v>нд</v>
          </cell>
          <cell r="Z33" t="str">
            <v>нд</v>
          </cell>
          <cell r="AA33" t="str">
            <v>нд</v>
          </cell>
          <cell r="AB33" t="str">
            <v>нд</v>
          </cell>
          <cell r="AC33" t="str">
            <v>нд</v>
          </cell>
          <cell r="AD33" t="str">
            <v>нд</v>
          </cell>
          <cell r="AE33" t="str">
            <v>нд</v>
          </cell>
          <cell r="AF33" t="str">
            <v>нд</v>
          </cell>
          <cell r="AG33" t="str">
            <v>нд</v>
          </cell>
          <cell r="AH33" t="str">
            <v>нд</v>
          </cell>
          <cell r="AI33" t="str">
            <v>нд</v>
          </cell>
          <cell r="AJ33" t="str">
            <v>нд</v>
          </cell>
          <cell r="AK33" t="str">
            <v>нд</v>
          </cell>
          <cell r="AL33" t="str">
            <v>нд</v>
          </cell>
          <cell r="AM33" t="str">
            <v>нд</v>
          </cell>
          <cell r="AN33" t="str">
            <v>нд</v>
          </cell>
          <cell r="AO33" t="str">
            <v>нд</v>
          </cell>
          <cell r="AP33" t="str">
            <v>нд</v>
          </cell>
          <cell r="AQ33" t="str">
            <v>нд</v>
          </cell>
          <cell r="AR33" t="str">
            <v>нд</v>
          </cell>
          <cell r="AS33" t="str">
            <v>нд</v>
          </cell>
          <cell r="AT33" t="str">
            <v>нд</v>
          </cell>
          <cell r="AU33" t="str">
            <v>нд</v>
          </cell>
          <cell r="AV33" t="str">
            <v>нд</v>
          </cell>
          <cell r="AW33" t="str">
            <v>нд</v>
          </cell>
          <cell r="AX33" t="str">
            <v>нд</v>
          </cell>
          <cell r="AY33" t="str">
            <v>нд</v>
          </cell>
          <cell r="AZ33" t="str">
            <v>нд</v>
          </cell>
          <cell r="BA33" t="str">
            <v>нд</v>
          </cell>
          <cell r="BB33">
            <v>1</v>
          </cell>
          <cell r="BC33">
            <v>2</v>
          </cell>
          <cell r="BD33">
            <v>3</v>
          </cell>
          <cell r="BE33" t="str">
            <v/>
          </cell>
          <cell r="BF33" t="str">
            <v>1 2 3</v>
          </cell>
          <cell r="BG33">
            <v>12.36925081</v>
          </cell>
          <cell r="BH33">
            <v>0</v>
          </cell>
          <cell r="BI33">
            <v>0</v>
          </cell>
          <cell r="BJ33">
            <v>10.307709008333335</v>
          </cell>
          <cell r="BK33">
            <v>0</v>
          </cell>
          <cell r="BL33">
            <v>2.0615418016666656</v>
          </cell>
          <cell r="BM33">
            <v>12.36925081</v>
          </cell>
          <cell r="BN33">
            <v>0</v>
          </cell>
          <cell r="BO33">
            <v>0</v>
          </cell>
          <cell r="BP33">
            <v>10.307709008333335</v>
          </cell>
          <cell r="BQ33">
            <v>0</v>
          </cell>
          <cell r="BR33">
            <v>2.0615418016666656</v>
          </cell>
          <cell r="BS33">
            <v>0</v>
          </cell>
          <cell r="BT33">
            <v>0</v>
          </cell>
          <cell r="BU33">
            <v>0</v>
          </cell>
          <cell r="BV33">
            <v>0</v>
          </cell>
          <cell r="BW33">
            <v>0</v>
          </cell>
          <cell r="BX33">
            <v>0</v>
          </cell>
          <cell r="BY33">
            <v>0</v>
          </cell>
          <cell r="BZ33">
            <v>0</v>
          </cell>
          <cell r="CA33">
            <v>0</v>
          </cell>
          <cell r="CB33">
            <v>0</v>
          </cell>
          <cell r="CC33">
            <v>0</v>
          </cell>
          <cell r="CD33">
            <v>0</v>
          </cell>
          <cell r="CE33">
            <v>0</v>
          </cell>
          <cell r="CF33">
            <v>0</v>
          </cell>
          <cell r="CG33">
            <v>0</v>
          </cell>
          <cell r="CH33">
            <v>0</v>
          </cell>
          <cell r="CI33">
            <v>0</v>
          </cell>
          <cell r="CJ33">
            <v>0</v>
          </cell>
          <cell r="CK33">
            <v>0</v>
          </cell>
          <cell r="CL33">
            <v>0</v>
          </cell>
          <cell r="CM33">
            <v>0</v>
          </cell>
          <cell r="CN33">
            <v>0</v>
          </cell>
          <cell r="CO33">
            <v>0</v>
          </cell>
          <cell r="CP33">
            <v>0</v>
          </cell>
          <cell r="CQ33">
            <v>1</v>
          </cell>
          <cell r="CR33">
            <v>2</v>
          </cell>
          <cell r="CS33">
            <v>3</v>
          </cell>
          <cell r="CT33" t="str">
            <v/>
          </cell>
          <cell r="CU33" t="str">
            <v>1 2 3</v>
          </cell>
          <cell r="CX33" t="str">
            <v>нд</v>
          </cell>
          <cell r="CY33" t="str">
            <v>нд</v>
          </cell>
          <cell r="CZ33" t="str">
            <v>нд</v>
          </cell>
          <cell r="DA33" t="str">
            <v>нд</v>
          </cell>
          <cell r="DB33" t="str">
            <v>нд</v>
          </cell>
          <cell r="DE33">
            <v>10.850220009999999</v>
          </cell>
          <cell r="DG33">
            <v>10.87627554</v>
          </cell>
          <cell r="DH33">
            <v>10.87627554</v>
          </cell>
          <cell r="DI33">
            <v>0</v>
          </cell>
          <cell r="DJ33">
            <v>0</v>
          </cell>
          <cell r="DK33">
            <v>0</v>
          </cell>
          <cell r="DL33">
            <v>0</v>
          </cell>
          <cell r="DM33">
            <v>0</v>
          </cell>
          <cell r="DN33" t="str">
            <v>нд</v>
          </cell>
          <cell r="DS33" t="str">
            <v>нд</v>
          </cell>
          <cell r="DT33" t="str">
            <v>нд</v>
          </cell>
          <cell r="DU33" t="str">
            <v>нд</v>
          </cell>
          <cell r="DV33" t="str">
            <v>нд</v>
          </cell>
          <cell r="DW33" t="str">
            <v>нд</v>
          </cell>
          <cell r="DX33">
            <v>1</v>
          </cell>
          <cell r="DY33" t="str">
            <v/>
          </cell>
          <cell r="DZ33" t="str">
            <v/>
          </cell>
          <cell r="EA33" t="str">
            <v/>
          </cell>
          <cell r="EB33" t="str">
            <v>1</v>
          </cell>
          <cell r="EC33">
            <v>10.850220009999999</v>
          </cell>
          <cell r="ED33">
            <v>0.94360379000000005</v>
          </cell>
          <cell r="EE33">
            <v>0.40146694999999999</v>
          </cell>
          <cell r="EF33">
            <v>8.6410217300000003</v>
          </cell>
          <cell r="EG33">
            <v>0.86412754000000003</v>
          </cell>
          <cell r="EH33">
            <v>10.850220009999999</v>
          </cell>
          <cell r="EI33">
            <v>0.94360379000000005</v>
          </cell>
          <cell r="EJ33">
            <v>0.40146694999999999</v>
          </cell>
          <cell r="EK33">
            <v>8.6410217300000003</v>
          </cell>
          <cell r="EL33">
            <v>0.86412754000000003</v>
          </cell>
          <cell r="EM33">
            <v>0</v>
          </cell>
          <cell r="EN33">
            <v>0</v>
          </cell>
          <cell r="EO33">
            <v>0</v>
          </cell>
          <cell r="EP33">
            <v>0</v>
          </cell>
          <cell r="EQ33">
            <v>0</v>
          </cell>
          <cell r="ER33">
            <v>0</v>
          </cell>
          <cell r="ES33">
            <v>0</v>
          </cell>
          <cell r="ET33">
            <v>0</v>
          </cell>
          <cell r="EU33">
            <v>0</v>
          </cell>
          <cell r="EV33">
            <v>0</v>
          </cell>
          <cell r="EW33">
            <v>0</v>
          </cell>
          <cell r="EX33">
            <v>0</v>
          </cell>
          <cell r="EY33">
            <v>0</v>
          </cell>
          <cell r="EZ33">
            <v>0</v>
          </cell>
          <cell r="FA33">
            <v>0</v>
          </cell>
          <cell r="FB33">
            <v>0</v>
          </cell>
          <cell r="FC33">
            <v>0</v>
          </cell>
          <cell r="FD33">
            <v>0</v>
          </cell>
          <cell r="FE33">
            <v>0</v>
          </cell>
          <cell r="FF33">
            <v>0</v>
          </cell>
          <cell r="FG33">
            <v>1</v>
          </cell>
          <cell r="FH33">
            <v>1</v>
          </cell>
          <cell r="FI33">
            <v>1</v>
          </cell>
          <cell r="FJ33">
            <v>1</v>
          </cell>
          <cell r="FK33" t="str">
            <v>1 1 1 1</v>
          </cell>
          <cell r="FN33" t="str">
            <v>нд</v>
          </cell>
          <cell r="FO33" t="str">
            <v>нд</v>
          </cell>
          <cell r="FP33" t="str">
            <v>нд</v>
          </cell>
          <cell r="FQ33" t="str">
            <v>нд</v>
          </cell>
          <cell r="FR33" t="str">
            <v>нд</v>
          </cell>
          <cell r="FS33" t="str">
            <v>нд</v>
          </cell>
          <cell r="FT33" t="str">
            <v>нд</v>
          </cell>
          <cell r="FU33" t="str">
            <v>нд</v>
          </cell>
          <cell r="FV33" t="str">
            <v>нд</v>
          </cell>
          <cell r="FW33" t="str">
            <v>нд</v>
          </cell>
          <cell r="FX33" t="str">
            <v>нд</v>
          </cell>
          <cell r="FZ33">
            <v>0</v>
          </cell>
          <cell r="GA33">
            <v>0</v>
          </cell>
          <cell r="GB33">
            <v>0</v>
          </cell>
          <cell r="GC33">
            <v>0</v>
          </cell>
          <cell r="GD33">
            <v>0</v>
          </cell>
          <cell r="GE33">
            <v>0</v>
          </cell>
          <cell r="GF33">
            <v>0</v>
          </cell>
          <cell r="GG33">
            <v>0</v>
          </cell>
          <cell r="GH33">
            <v>0</v>
          </cell>
          <cell r="GI33">
            <v>0</v>
          </cell>
          <cell r="GJ33">
            <v>0</v>
          </cell>
          <cell r="GK33" t="str">
            <v>нд</v>
          </cell>
          <cell r="GL33" t="str">
            <v>нд</v>
          </cell>
          <cell r="GM33" t="str">
            <v>нд</v>
          </cell>
          <cell r="GN33" t="str">
            <v>нд</v>
          </cell>
          <cell r="GO33" t="str">
            <v>нд</v>
          </cell>
          <cell r="GP33" t="str">
            <v>нд</v>
          </cell>
          <cell r="GQ33" t="str">
            <v>нд</v>
          </cell>
          <cell r="GR33" t="str">
            <v>нд</v>
          </cell>
          <cell r="GS33" t="str">
            <v>нд</v>
          </cell>
          <cell r="GT33" t="str">
            <v>нд</v>
          </cell>
          <cell r="GU33" t="str">
            <v>нд</v>
          </cell>
          <cell r="GV33" t="str">
            <v>нд</v>
          </cell>
          <cell r="GW33" t="str">
            <v>нд</v>
          </cell>
          <cell r="GX33" t="str">
            <v>нд</v>
          </cell>
          <cell r="GY33" t="str">
            <v>нд</v>
          </cell>
          <cell r="GZ33" t="str">
            <v>нд</v>
          </cell>
          <cell r="HA33" t="str">
            <v>нд</v>
          </cell>
          <cell r="HB33" t="str">
            <v>нд</v>
          </cell>
          <cell r="HC33" t="str">
            <v>нд</v>
          </cell>
          <cell r="HD33" t="str">
            <v>нд</v>
          </cell>
          <cell r="HE33" t="str">
            <v>нд</v>
          </cell>
          <cell r="HF33" t="str">
            <v>нд</v>
          </cell>
          <cell r="HG33" t="str">
            <v>нд</v>
          </cell>
          <cell r="HH33" t="str">
            <v>нд</v>
          </cell>
          <cell r="HI33" t="str">
            <v>нд</v>
          </cell>
          <cell r="HJ33" t="str">
            <v>нд</v>
          </cell>
          <cell r="HK33" t="str">
            <v>нд</v>
          </cell>
          <cell r="HL33" t="str">
            <v>нд</v>
          </cell>
          <cell r="HM33" t="str">
            <v>нд</v>
          </cell>
          <cell r="HN33" t="str">
            <v>нд</v>
          </cell>
          <cell r="HO33" t="str">
            <v>нд</v>
          </cell>
          <cell r="HP33" t="str">
            <v>нд</v>
          </cell>
          <cell r="HQ33" t="str">
            <v>нд</v>
          </cell>
          <cell r="HR33" t="str">
            <v>нд</v>
          </cell>
          <cell r="HS33" t="str">
            <v>нд</v>
          </cell>
          <cell r="HT33" t="str">
            <v>нд</v>
          </cell>
          <cell r="HU33" t="str">
            <v>нд</v>
          </cell>
          <cell r="HV33" t="str">
            <v>нд</v>
          </cell>
          <cell r="HW33" t="str">
            <v>нд</v>
          </cell>
          <cell r="HX33" t="str">
            <v>нд</v>
          </cell>
          <cell r="HY33" t="str">
            <v>нд</v>
          </cell>
          <cell r="HZ33" t="str">
            <v>нд</v>
          </cell>
          <cell r="IA33" t="str">
            <v>нд</v>
          </cell>
          <cell r="IB33" t="str">
            <v>нд</v>
          </cell>
          <cell r="IC33" t="str">
            <v>нд</v>
          </cell>
          <cell r="ID33" t="str">
            <v>нд</v>
          </cell>
          <cell r="IE33" t="str">
            <v>нд</v>
          </cell>
          <cell r="IF33" t="str">
            <v>нд</v>
          </cell>
          <cell r="IG33" t="str">
            <v>нд</v>
          </cell>
          <cell r="IH33" t="str">
            <v>нд</v>
          </cell>
          <cell r="II33" t="str">
            <v>нд</v>
          </cell>
          <cell r="IJ33" t="str">
            <v>нд</v>
          </cell>
          <cell r="IK33" t="str">
            <v>нд</v>
          </cell>
          <cell r="IL33" t="str">
            <v>нд</v>
          </cell>
          <cell r="IM33" t="str">
            <v>нд</v>
          </cell>
          <cell r="IN33" t="str">
            <v>нд</v>
          </cell>
          <cell r="IO33" t="str">
            <v>нд</v>
          </cell>
          <cell r="IP33" t="str">
            <v>нд</v>
          </cell>
          <cell r="IQ33" t="str">
            <v>нд</v>
          </cell>
          <cell r="IR33" t="str">
            <v>нд</v>
          </cell>
          <cell r="IS33" t="str">
            <v>нд</v>
          </cell>
          <cell r="IT33" t="str">
            <v>нд</v>
          </cell>
          <cell r="IU33" t="str">
            <v>нд</v>
          </cell>
          <cell r="IV33" t="str">
            <v>нд</v>
          </cell>
          <cell r="IW33" t="str">
            <v>нд</v>
          </cell>
          <cell r="IX33" t="str">
            <v>нд</v>
          </cell>
          <cell r="IY33">
            <v>0</v>
          </cell>
          <cell r="IZ33">
            <v>0</v>
          </cell>
          <cell r="JA33">
            <v>0</v>
          </cell>
          <cell r="JB33">
            <v>0</v>
          </cell>
          <cell r="JC33">
            <v>0</v>
          </cell>
          <cell r="JD33">
            <v>0</v>
          </cell>
          <cell r="JE33">
            <v>0</v>
          </cell>
          <cell r="JF33">
            <v>0</v>
          </cell>
          <cell r="JG33">
            <v>0</v>
          </cell>
          <cell r="JH33">
            <v>0</v>
          </cell>
          <cell r="JI33">
            <v>0</v>
          </cell>
          <cell r="JJ33">
            <v>0</v>
          </cell>
          <cell r="JK33">
            <v>0</v>
          </cell>
          <cell r="JL33">
            <v>0</v>
          </cell>
          <cell r="JM33">
            <v>0</v>
          </cell>
          <cell r="JN33">
            <v>0</v>
          </cell>
          <cell r="JO33">
            <v>0</v>
          </cell>
          <cell r="JP33">
            <v>0</v>
          </cell>
          <cell r="JQ33">
            <v>0</v>
          </cell>
          <cell r="JR33">
            <v>0</v>
          </cell>
          <cell r="JS33">
            <v>0</v>
          </cell>
          <cell r="JT33">
            <v>0</v>
          </cell>
          <cell r="JU33">
            <v>0</v>
          </cell>
          <cell r="JV33">
            <v>0</v>
          </cell>
          <cell r="JW33">
            <v>0</v>
          </cell>
          <cell r="JX33">
            <v>0</v>
          </cell>
          <cell r="JY33">
            <v>0</v>
          </cell>
          <cell r="JZ33">
            <v>0</v>
          </cell>
          <cell r="KA33">
            <v>0</v>
          </cell>
          <cell r="KB33">
            <v>0</v>
          </cell>
          <cell r="KC33">
            <v>0</v>
          </cell>
          <cell r="KD33">
            <v>0</v>
          </cell>
          <cell r="KE33">
            <v>0</v>
          </cell>
          <cell r="KF33">
            <v>0</v>
          </cell>
          <cell r="KG33">
            <v>0</v>
          </cell>
          <cell r="KH33">
            <v>0</v>
          </cell>
          <cell r="KI33">
            <v>0</v>
          </cell>
          <cell r="KJ33">
            <v>0</v>
          </cell>
          <cell r="KK33">
            <v>0</v>
          </cell>
          <cell r="KL33">
            <v>0</v>
          </cell>
          <cell r="KM33">
            <v>0</v>
          </cell>
          <cell r="KN33">
            <v>0</v>
          </cell>
          <cell r="KO33">
            <v>0</v>
          </cell>
          <cell r="KP33">
            <v>0</v>
          </cell>
          <cell r="KQ33">
            <v>0</v>
          </cell>
          <cell r="KR33">
            <v>0</v>
          </cell>
          <cell r="KS33">
            <v>0</v>
          </cell>
          <cell r="KT33">
            <v>0</v>
          </cell>
          <cell r="KU33">
            <v>0</v>
          </cell>
          <cell r="KV33">
            <v>0</v>
          </cell>
          <cell r="KW33">
            <v>0</v>
          </cell>
          <cell r="KX33">
            <v>0</v>
          </cell>
          <cell r="KY33">
            <v>0</v>
          </cell>
          <cell r="KZ33">
            <v>0</v>
          </cell>
          <cell r="LA33">
            <v>0</v>
          </cell>
          <cell r="LB33">
            <v>0</v>
          </cell>
          <cell r="LC33">
            <v>0</v>
          </cell>
          <cell r="LD33">
            <v>0</v>
          </cell>
          <cell r="LE33">
            <v>0</v>
          </cell>
          <cell r="LF33">
            <v>0</v>
          </cell>
          <cell r="LG33">
            <v>0</v>
          </cell>
          <cell r="LH33">
            <v>0</v>
          </cell>
          <cell r="LI33">
            <v>0</v>
          </cell>
          <cell r="LJ33">
            <v>0</v>
          </cell>
          <cell r="LK33">
            <v>0</v>
          </cell>
          <cell r="LL33">
            <v>0</v>
          </cell>
          <cell r="LQ33" t="str">
            <v>нд</v>
          </cell>
          <cell r="LR33" t="str">
            <v>нд</v>
          </cell>
          <cell r="LS33" t="str">
            <v>нд</v>
          </cell>
          <cell r="LT33" t="str">
            <v>нд</v>
          </cell>
          <cell r="LU33" t="str">
            <v>нд</v>
          </cell>
          <cell r="LX33">
            <v>0</v>
          </cell>
          <cell r="LY33">
            <v>0</v>
          </cell>
          <cell r="LZ33">
            <v>0</v>
          </cell>
          <cell r="MA33">
            <v>0</v>
          </cell>
          <cell r="MB33">
            <v>0</v>
          </cell>
          <cell r="MC33" t="str">
            <v>нд</v>
          </cell>
          <cell r="MD33" t="str">
            <v>нд</v>
          </cell>
          <cell r="ME33" t="str">
            <v>нд</v>
          </cell>
          <cell r="MF33" t="str">
            <v>нд</v>
          </cell>
          <cell r="MG33" t="str">
            <v>нд</v>
          </cell>
          <cell r="MH33" t="str">
            <v>нд</v>
          </cell>
          <cell r="MI33" t="str">
            <v>нд</v>
          </cell>
          <cell r="MJ33" t="str">
            <v>нд</v>
          </cell>
          <cell r="MK33" t="str">
            <v>нд</v>
          </cell>
          <cell r="ML33" t="str">
            <v>нд</v>
          </cell>
          <cell r="MM33" t="str">
            <v>нд</v>
          </cell>
          <cell r="MN33" t="str">
            <v>нд</v>
          </cell>
          <cell r="MO33" t="str">
            <v>нд</v>
          </cell>
          <cell r="MP33" t="str">
            <v>нд</v>
          </cell>
          <cell r="MQ33" t="str">
            <v>нд</v>
          </cell>
          <cell r="MR33" t="str">
            <v>нд</v>
          </cell>
          <cell r="MS33" t="str">
            <v>нд</v>
          </cell>
          <cell r="MT33" t="str">
            <v>нд</v>
          </cell>
          <cell r="MU33" t="str">
            <v>нд</v>
          </cell>
          <cell r="MV33" t="str">
            <v>нд</v>
          </cell>
          <cell r="MW33" t="str">
            <v>нд</v>
          </cell>
          <cell r="MX33" t="str">
            <v>нд</v>
          </cell>
          <cell r="MY33" t="str">
            <v>нд</v>
          </cell>
          <cell r="MZ33" t="str">
            <v>нд</v>
          </cell>
          <cell r="NA33" t="str">
            <v>нд</v>
          </cell>
          <cell r="NB33" t="str">
            <v>нд</v>
          </cell>
          <cell r="NC33" t="str">
            <v>нд</v>
          </cell>
          <cell r="ND33" t="str">
            <v>нд</v>
          </cell>
          <cell r="NE33" t="str">
            <v>нд</v>
          </cell>
          <cell r="NF33" t="str">
            <v>нд</v>
          </cell>
          <cell r="NG33">
            <v>0</v>
          </cell>
          <cell r="NH33">
            <v>0</v>
          </cell>
          <cell r="NI33">
            <v>0</v>
          </cell>
          <cell r="NJ33">
            <v>0</v>
          </cell>
          <cell r="NK33">
            <v>0</v>
          </cell>
          <cell r="NL33">
            <v>0</v>
          </cell>
          <cell r="NM33">
            <v>0</v>
          </cell>
          <cell r="NN33">
            <v>0</v>
          </cell>
          <cell r="NO33">
            <v>0</v>
          </cell>
          <cell r="NP33">
            <v>0</v>
          </cell>
          <cell r="NQ33">
            <v>0</v>
          </cell>
          <cell r="NR33">
            <v>0</v>
          </cell>
          <cell r="NS33">
            <v>0</v>
          </cell>
          <cell r="NT33">
            <v>0</v>
          </cell>
          <cell r="NU33">
            <v>0</v>
          </cell>
          <cell r="NV33">
            <v>0</v>
          </cell>
          <cell r="NW33">
            <v>0</v>
          </cell>
          <cell r="NX33">
            <v>0</v>
          </cell>
          <cell r="NY33">
            <v>0</v>
          </cell>
          <cell r="NZ33">
            <v>0</v>
          </cell>
          <cell r="OA33">
            <v>0</v>
          </cell>
          <cell r="OB33">
            <v>0</v>
          </cell>
          <cell r="OC33">
            <v>0</v>
          </cell>
          <cell r="OD33">
            <v>0</v>
          </cell>
          <cell r="OE33">
            <v>0</v>
          </cell>
          <cell r="OF33">
            <v>0</v>
          </cell>
          <cell r="OG33">
            <v>0</v>
          </cell>
          <cell r="OH33">
            <v>0</v>
          </cell>
          <cell r="OI33">
            <v>0</v>
          </cell>
          <cell r="OJ33">
            <v>0</v>
          </cell>
          <cell r="OL33">
            <v>2024</v>
          </cell>
          <cell r="OM33">
            <v>2024</v>
          </cell>
          <cell r="ON33">
            <v>2024</v>
          </cell>
          <cell r="OO33">
            <v>2024</v>
          </cell>
          <cell r="OP33" t="str">
            <v>с</v>
          </cell>
          <cell r="OT33">
            <v>13.051530648</v>
          </cell>
          <cell r="OV33">
            <v>0</v>
          </cell>
          <cell r="OW33">
            <v>0</v>
          </cell>
          <cell r="OX33">
            <v>0</v>
          </cell>
          <cell r="OY33">
            <v>0</v>
          </cell>
          <cell r="OZ33">
            <v>0</v>
          </cell>
        </row>
        <row r="34">
          <cell r="A34" t="str">
            <v>Г</v>
          </cell>
          <cell r="B34" t="str">
            <v>1.1.1.3.2</v>
          </cell>
          <cell r="C34" t="str">
            <v>Башенная ГЭС</v>
          </cell>
          <cell r="D34" t="str">
            <v>Г</v>
          </cell>
          <cell r="E34">
            <v>0</v>
          </cell>
          <cell r="H34">
            <v>0</v>
          </cell>
          <cell r="J34">
            <v>3932.6022027855006</v>
          </cell>
          <cell r="K34">
            <v>0</v>
          </cell>
          <cell r="L34">
            <v>3932.6022027855006</v>
          </cell>
          <cell r="M34">
            <v>818.12398278000001</v>
          </cell>
          <cell r="N34">
            <v>0</v>
          </cell>
          <cell r="O34">
            <v>245.11748446749993</v>
          </cell>
          <cell r="P34">
            <v>749.55393913499995</v>
          </cell>
          <cell r="Q34">
            <v>2119.8067964030001</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t="str">
            <v/>
          </cell>
          <cell r="BC34" t="str">
            <v/>
          </cell>
          <cell r="BD34" t="str">
            <v/>
          </cell>
          <cell r="BE34" t="str">
            <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v>0</v>
          </cell>
          <cell r="BX34">
            <v>0</v>
          </cell>
          <cell r="BY34">
            <v>0</v>
          </cell>
          <cell r="BZ34">
            <v>0</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t="str">
            <v/>
          </cell>
          <cell r="CR34" t="str">
            <v/>
          </cell>
          <cell r="CS34" t="str">
            <v/>
          </cell>
          <cell r="CT34" t="str">
            <v/>
          </cell>
          <cell r="CU34">
            <v>0</v>
          </cell>
          <cell r="CX34">
            <v>11773.071493446381</v>
          </cell>
          <cell r="CY34">
            <v>2007.6103241393257</v>
          </cell>
          <cell r="CZ34">
            <v>3841.5348877713004</v>
          </cell>
          <cell r="DA34">
            <v>3963.2928893735866</v>
          </cell>
          <cell r="DB34">
            <v>1960.6333921621663</v>
          </cell>
          <cell r="DE34">
            <v>0</v>
          </cell>
          <cell r="DG34">
            <v>2648.4101105499999</v>
          </cell>
          <cell r="DH34">
            <v>0</v>
          </cell>
          <cell r="DI34">
            <v>2648.4101105499999</v>
          </cell>
          <cell r="DJ34">
            <v>221.79169244000005</v>
          </cell>
          <cell r="DK34">
            <v>951.39924857999995</v>
          </cell>
          <cell r="DL34">
            <v>1337.37306115</v>
          </cell>
          <cell r="DM34">
            <v>137.84610837999995</v>
          </cell>
          <cell r="DN34">
            <v>3379.4845325921287</v>
          </cell>
          <cell r="DS34">
            <v>73</v>
          </cell>
          <cell r="DT34">
            <v>202.23975001333304</v>
          </cell>
          <cell r="DU34">
            <v>340.55043894068166</v>
          </cell>
          <cell r="DV34">
            <v>2763.6943436381139</v>
          </cell>
          <cell r="DW34">
            <v>202.23975001333304</v>
          </cell>
          <cell r="DX34" t="str">
            <v/>
          </cell>
          <cell r="DY34" t="str">
            <v/>
          </cell>
          <cell r="DZ34" t="str">
            <v/>
          </cell>
          <cell r="EA34" t="str">
            <v/>
          </cell>
          <cell r="EB34">
            <v>0</v>
          </cell>
          <cell r="EC34">
            <v>1131.7356273999999</v>
          </cell>
          <cell r="ED34">
            <v>17.569210549999998</v>
          </cell>
          <cell r="EE34">
            <v>335.6327546</v>
          </cell>
          <cell r="EF34">
            <v>669.69608814999992</v>
          </cell>
          <cell r="EG34">
            <v>108.83757410000001</v>
          </cell>
          <cell r="EH34">
            <v>210.02252780000001</v>
          </cell>
          <cell r="EI34">
            <v>3.2610385900000001</v>
          </cell>
          <cell r="EJ34">
            <v>51.45580812</v>
          </cell>
          <cell r="EK34">
            <v>131.85455195</v>
          </cell>
          <cell r="EL34">
            <v>23.451129139999999</v>
          </cell>
          <cell r="EM34">
            <v>921.71309960000008</v>
          </cell>
          <cell r="EN34">
            <v>14.308171959999999</v>
          </cell>
          <cell r="EO34">
            <v>284.17694647999997</v>
          </cell>
          <cell r="EP34">
            <v>537.84153619999995</v>
          </cell>
          <cell r="EQ34">
            <v>85.386444960000006</v>
          </cell>
          <cell r="ER34">
            <v>0</v>
          </cell>
          <cell r="ES34">
            <v>0</v>
          </cell>
          <cell r="ET34">
            <v>0</v>
          </cell>
          <cell r="EU34">
            <v>0</v>
          </cell>
          <cell r="EV34">
            <v>0</v>
          </cell>
          <cell r="EW34">
            <v>0</v>
          </cell>
          <cell r="EX34">
            <v>0</v>
          </cell>
          <cell r="EY34">
            <v>0</v>
          </cell>
          <cell r="EZ34">
            <v>0</v>
          </cell>
          <cell r="FA34">
            <v>0</v>
          </cell>
          <cell r="FB34">
            <v>921.71309960000008</v>
          </cell>
          <cell r="FC34">
            <v>14.308171959999999</v>
          </cell>
          <cell r="FD34">
            <v>284.17694647999997</v>
          </cell>
          <cell r="FE34">
            <v>537.84153619999995</v>
          </cell>
          <cell r="FF34">
            <v>85.386444960000006</v>
          </cell>
          <cell r="FG34" t="str">
            <v/>
          </cell>
          <cell r="FH34" t="str">
            <v/>
          </cell>
          <cell r="FI34" t="str">
            <v/>
          </cell>
          <cell r="FJ34" t="str">
            <v/>
          </cell>
          <cell r="FK34">
            <v>0</v>
          </cell>
          <cell r="FN34">
            <v>11773.071493446381</v>
          </cell>
          <cell r="FO34">
            <v>0</v>
          </cell>
          <cell r="FP34">
            <v>376.37899999999996</v>
          </cell>
          <cell r="FQ34">
            <v>0</v>
          </cell>
          <cell r="FR34">
            <v>2003.7250082983335</v>
          </cell>
          <cell r="FS34">
            <v>1945.1350082983336</v>
          </cell>
          <cell r="FT34">
            <v>2.74</v>
          </cell>
          <cell r="FU34">
            <v>55.85</v>
          </cell>
          <cell r="FV34">
            <v>148252</v>
          </cell>
          <cell r="FW34">
            <v>0</v>
          </cell>
          <cell r="FX34">
            <v>148252</v>
          </cell>
          <cell r="FZ34">
            <v>758.40588715000001</v>
          </cell>
          <cell r="GA34">
            <v>0</v>
          </cell>
          <cell r="GB34">
            <v>14.109</v>
          </cell>
          <cell r="GC34">
            <v>0</v>
          </cell>
          <cell r="GD34">
            <v>323.55900000000003</v>
          </cell>
          <cell r="GE34">
            <v>323.55900000000003</v>
          </cell>
          <cell r="GF34">
            <v>0</v>
          </cell>
          <cell r="GG34">
            <v>0</v>
          </cell>
          <cell r="GH34">
            <v>5039</v>
          </cell>
          <cell r="GI34">
            <v>0</v>
          </cell>
          <cell r="GJ34">
            <v>5039</v>
          </cell>
          <cell r="GK34">
            <v>6140.1608410664994</v>
          </cell>
          <cell r="GL34">
            <v>0</v>
          </cell>
          <cell r="GM34">
            <v>258.77600000000001</v>
          </cell>
          <cell r="GN34">
            <v>0</v>
          </cell>
          <cell r="GO34">
            <v>1287.7640000000001</v>
          </cell>
          <cell r="GP34">
            <v>1232.03</v>
          </cell>
          <cell r="GQ34">
            <v>0</v>
          </cell>
          <cell r="GR34">
            <v>51.734000000000002</v>
          </cell>
          <cell r="GS34">
            <v>76404</v>
          </cell>
          <cell r="GT34">
            <v>0</v>
          </cell>
          <cell r="GU34">
            <v>76404</v>
          </cell>
          <cell r="GV34">
            <v>0</v>
          </cell>
          <cell r="GW34">
            <v>0</v>
          </cell>
          <cell r="GX34">
            <v>0</v>
          </cell>
          <cell r="GY34">
            <v>0</v>
          </cell>
          <cell r="GZ34">
            <v>0</v>
          </cell>
          <cell r="HA34">
            <v>0</v>
          </cell>
          <cell r="HB34">
            <v>0</v>
          </cell>
          <cell r="HC34">
            <v>0</v>
          </cell>
          <cell r="HD34">
            <v>0</v>
          </cell>
          <cell r="HE34">
            <v>0</v>
          </cell>
          <cell r="HF34">
            <v>0</v>
          </cell>
          <cell r="HG34">
            <v>0</v>
          </cell>
          <cell r="HH34">
            <v>0</v>
          </cell>
          <cell r="HI34">
            <v>0</v>
          </cell>
          <cell r="HJ34">
            <v>0</v>
          </cell>
          <cell r="HK34">
            <v>0</v>
          </cell>
          <cell r="HL34">
            <v>0</v>
          </cell>
          <cell r="HM34">
            <v>0</v>
          </cell>
          <cell r="HN34">
            <v>0</v>
          </cell>
          <cell r="HO34">
            <v>0</v>
          </cell>
          <cell r="HP34">
            <v>0</v>
          </cell>
          <cell r="HQ34">
            <v>0</v>
          </cell>
          <cell r="HR34">
            <v>1143.433344503333</v>
          </cell>
          <cell r="HS34">
            <v>0</v>
          </cell>
          <cell r="HT34">
            <v>105</v>
          </cell>
          <cell r="HU34">
            <v>0</v>
          </cell>
          <cell r="HV34">
            <v>0</v>
          </cell>
          <cell r="HW34">
            <v>0</v>
          </cell>
          <cell r="HX34">
            <v>0</v>
          </cell>
          <cell r="HY34">
            <v>0</v>
          </cell>
          <cell r="HZ34">
            <v>1</v>
          </cell>
          <cell r="IA34">
            <v>0</v>
          </cell>
          <cell r="IB34">
            <v>1</v>
          </cell>
          <cell r="IC34">
            <v>4996.7274965631668</v>
          </cell>
          <cell r="ID34">
            <v>0</v>
          </cell>
          <cell r="IE34">
            <v>153.77599999999998</v>
          </cell>
          <cell r="IF34">
            <v>0</v>
          </cell>
          <cell r="IG34">
            <v>1287.7640000000001</v>
          </cell>
          <cell r="IH34">
            <v>1232.03</v>
          </cell>
          <cell r="II34">
            <v>0</v>
          </cell>
          <cell r="IJ34">
            <v>51.734000000000002</v>
          </cell>
          <cell r="IK34">
            <v>76403</v>
          </cell>
          <cell r="IL34">
            <v>0</v>
          </cell>
          <cell r="IM34">
            <v>76403</v>
          </cell>
          <cell r="IN34">
            <v>0</v>
          </cell>
          <cell r="IO34">
            <v>0</v>
          </cell>
          <cell r="IP34">
            <v>0</v>
          </cell>
          <cell r="IQ34">
            <v>0</v>
          </cell>
          <cell r="IR34">
            <v>0</v>
          </cell>
          <cell r="IS34">
            <v>0</v>
          </cell>
          <cell r="IT34">
            <v>0</v>
          </cell>
          <cell r="IU34">
            <v>0</v>
          </cell>
          <cell r="IV34">
            <v>0</v>
          </cell>
          <cell r="IW34">
            <v>0</v>
          </cell>
          <cell r="IX34">
            <v>0</v>
          </cell>
          <cell r="IY34">
            <v>509.59348974</v>
          </cell>
          <cell r="IZ34">
            <v>0</v>
          </cell>
          <cell r="JA34">
            <v>24.921999999999997</v>
          </cell>
          <cell r="JB34">
            <v>0</v>
          </cell>
          <cell r="JC34">
            <v>377.14400000000001</v>
          </cell>
          <cell r="JD34">
            <v>377.14400000000001</v>
          </cell>
          <cell r="JE34">
            <v>0</v>
          </cell>
          <cell r="JF34">
            <v>0</v>
          </cell>
          <cell r="JG34">
            <v>33</v>
          </cell>
          <cell r="JH34">
            <v>0</v>
          </cell>
          <cell r="JI34">
            <v>33</v>
          </cell>
          <cell r="JJ34">
            <v>166.82267041</v>
          </cell>
          <cell r="JK34">
            <v>0</v>
          </cell>
          <cell r="JL34">
            <v>7.0890000000000004</v>
          </cell>
          <cell r="JM34">
            <v>0</v>
          </cell>
          <cell r="JN34">
            <v>126.196</v>
          </cell>
          <cell r="JO34">
            <v>126.196</v>
          </cell>
          <cell r="JP34">
            <v>0</v>
          </cell>
          <cell r="JQ34">
            <v>0</v>
          </cell>
          <cell r="JR34">
            <v>1</v>
          </cell>
          <cell r="JS34">
            <v>0</v>
          </cell>
          <cell r="JT34">
            <v>1</v>
          </cell>
          <cell r="JU34">
            <v>342.77081932999999</v>
          </cell>
          <cell r="JV34">
            <v>0</v>
          </cell>
          <cell r="JW34">
            <v>17.832999999999998</v>
          </cell>
          <cell r="JX34">
            <v>0</v>
          </cell>
          <cell r="JY34">
            <v>250.94800000000001</v>
          </cell>
          <cell r="JZ34">
            <v>250.94800000000001</v>
          </cell>
          <cell r="KA34">
            <v>0</v>
          </cell>
          <cell r="KB34">
            <v>0</v>
          </cell>
          <cell r="KC34">
            <v>32</v>
          </cell>
          <cell r="KD34">
            <v>0</v>
          </cell>
          <cell r="KE34">
            <v>32</v>
          </cell>
          <cell r="KF34">
            <v>0</v>
          </cell>
          <cell r="KG34">
            <v>0</v>
          </cell>
          <cell r="KH34">
            <v>0</v>
          </cell>
          <cell r="KI34">
            <v>0</v>
          </cell>
          <cell r="KJ34">
            <v>0</v>
          </cell>
          <cell r="KK34">
            <v>0</v>
          </cell>
          <cell r="KL34">
            <v>0</v>
          </cell>
          <cell r="KM34">
            <v>0</v>
          </cell>
          <cell r="KN34">
            <v>0</v>
          </cell>
          <cell r="KO34">
            <v>0</v>
          </cell>
          <cell r="KP34">
            <v>0</v>
          </cell>
          <cell r="KQ34">
            <v>0</v>
          </cell>
          <cell r="KR34">
            <v>0</v>
          </cell>
          <cell r="KS34">
            <v>0</v>
          </cell>
          <cell r="KT34">
            <v>0</v>
          </cell>
          <cell r="KU34">
            <v>0</v>
          </cell>
          <cell r="KV34">
            <v>0</v>
          </cell>
          <cell r="KW34">
            <v>0</v>
          </cell>
          <cell r="KX34">
            <v>0</v>
          </cell>
          <cell r="KY34">
            <v>0</v>
          </cell>
          <cell r="KZ34">
            <v>0</v>
          </cell>
          <cell r="LA34">
            <v>0</v>
          </cell>
          <cell r="LB34">
            <v>342.77081932999999</v>
          </cell>
          <cell r="LC34">
            <v>0</v>
          </cell>
          <cell r="LD34">
            <v>17.832999999999998</v>
          </cell>
          <cell r="LE34">
            <v>0</v>
          </cell>
          <cell r="LF34">
            <v>250.94800000000001</v>
          </cell>
          <cell r="LG34">
            <v>250.94800000000001</v>
          </cell>
          <cell r="LH34">
            <v>0</v>
          </cell>
          <cell r="LI34">
            <v>0</v>
          </cell>
          <cell r="LJ34">
            <v>32</v>
          </cell>
          <cell r="LK34">
            <v>0</v>
          </cell>
          <cell r="LL34">
            <v>32</v>
          </cell>
          <cell r="LQ34">
            <v>0</v>
          </cell>
          <cell r="LR34">
            <v>55.8</v>
          </cell>
          <cell r="LS34">
            <v>0</v>
          </cell>
          <cell r="LT34">
            <v>0</v>
          </cell>
          <cell r="LU34">
            <v>0</v>
          </cell>
          <cell r="LX34">
            <v>0</v>
          </cell>
          <cell r="LY34">
            <v>0</v>
          </cell>
          <cell r="LZ34">
            <v>0</v>
          </cell>
          <cell r="MA34">
            <v>0</v>
          </cell>
          <cell r="MB34">
            <v>0</v>
          </cell>
          <cell r="MC34">
            <v>0</v>
          </cell>
          <cell r="MD34">
            <v>0</v>
          </cell>
          <cell r="ME34">
            <v>0</v>
          </cell>
          <cell r="MF34">
            <v>0</v>
          </cell>
          <cell r="MG34">
            <v>0</v>
          </cell>
          <cell r="MH34">
            <v>0</v>
          </cell>
          <cell r="MI34">
            <v>0</v>
          </cell>
          <cell r="MJ34">
            <v>0</v>
          </cell>
          <cell r="MK34">
            <v>0</v>
          </cell>
          <cell r="ML34">
            <v>0</v>
          </cell>
          <cell r="MM34">
            <v>0</v>
          </cell>
          <cell r="MN34">
            <v>0</v>
          </cell>
          <cell r="MO34">
            <v>0</v>
          </cell>
          <cell r="MP34">
            <v>0</v>
          </cell>
          <cell r="MQ34">
            <v>0</v>
          </cell>
          <cell r="MR34">
            <v>0</v>
          </cell>
          <cell r="MS34">
            <v>0</v>
          </cell>
          <cell r="MT34">
            <v>0</v>
          </cell>
          <cell r="MU34">
            <v>0</v>
          </cell>
          <cell r="MV34">
            <v>0</v>
          </cell>
          <cell r="MW34">
            <v>0</v>
          </cell>
          <cell r="MX34">
            <v>0</v>
          </cell>
          <cell r="MY34">
            <v>0</v>
          </cell>
          <cell r="MZ34">
            <v>0</v>
          </cell>
          <cell r="NA34">
            <v>0</v>
          </cell>
          <cell r="NB34">
            <v>0</v>
          </cell>
          <cell r="NC34">
            <v>0</v>
          </cell>
          <cell r="ND34">
            <v>0</v>
          </cell>
          <cell r="NE34">
            <v>0</v>
          </cell>
          <cell r="NF34">
            <v>0</v>
          </cell>
          <cell r="NG34">
            <v>0</v>
          </cell>
          <cell r="NH34">
            <v>0</v>
          </cell>
          <cell r="NI34">
            <v>0</v>
          </cell>
          <cell r="NJ34">
            <v>0</v>
          </cell>
          <cell r="NK34">
            <v>0</v>
          </cell>
          <cell r="NL34">
            <v>0</v>
          </cell>
          <cell r="NM34">
            <v>0</v>
          </cell>
          <cell r="NN34">
            <v>0</v>
          </cell>
          <cell r="NO34">
            <v>0</v>
          </cell>
          <cell r="NP34">
            <v>0</v>
          </cell>
          <cell r="NQ34">
            <v>0</v>
          </cell>
          <cell r="NR34">
            <v>0</v>
          </cell>
          <cell r="NS34">
            <v>0</v>
          </cell>
          <cell r="NT34">
            <v>0</v>
          </cell>
          <cell r="NU34">
            <v>0</v>
          </cell>
          <cell r="NV34">
            <v>0</v>
          </cell>
          <cell r="NW34">
            <v>0</v>
          </cell>
          <cell r="NX34">
            <v>0</v>
          </cell>
          <cell r="NY34">
            <v>0</v>
          </cell>
          <cell r="NZ34">
            <v>0</v>
          </cell>
          <cell r="OA34">
            <v>0</v>
          </cell>
          <cell r="OB34">
            <v>0</v>
          </cell>
          <cell r="OC34">
            <v>0</v>
          </cell>
          <cell r="OD34">
            <v>0</v>
          </cell>
          <cell r="OE34">
            <v>0</v>
          </cell>
          <cell r="OF34">
            <v>0</v>
          </cell>
          <cell r="OG34">
            <v>0</v>
          </cell>
          <cell r="OH34">
            <v>0</v>
          </cell>
          <cell r="OI34">
            <v>0</v>
          </cell>
          <cell r="OJ34">
            <v>0</v>
          </cell>
          <cell r="OL34" t="str">
            <v>нд</v>
          </cell>
          <cell r="OM34" t="str">
            <v>нд</v>
          </cell>
          <cell r="ON34" t="str">
            <v>нд</v>
          </cell>
          <cell r="OO34" t="str">
            <v>нд</v>
          </cell>
          <cell r="OP34" t="str">
            <v>нд</v>
          </cell>
          <cell r="OT34">
            <v>9766.9821273165726</v>
          </cell>
          <cell r="OV34">
            <v>709.20500000000004</v>
          </cell>
          <cell r="OW34">
            <v>119.191</v>
          </cell>
          <cell r="OX34">
            <v>0</v>
          </cell>
          <cell r="OY34">
            <v>10851</v>
          </cell>
          <cell r="OZ34">
            <v>2146.0064287200003</v>
          </cell>
        </row>
        <row r="35">
          <cell r="A35" t="str">
            <v>Г</v>
          </cell>
          <cell r="B35" t="str">
            <v>1.1.1.3.2</v>
          </cell>
          <cell r="C35"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5" t="str">
            <v>Г</v>
          </cell>
          <cell r="E35">
            <v>0</v>
          </cell>
          <cell r="H35">
            <v>0</v>
          </cell>
          <cell r="J35">
            <v>3932.6022027855006</v>
          </cell>
          <cell r="K35">
            <v>0</v>
          </cell>
          <cell r="L35">
            <v>3932.6022027855006</v>
          </cell>
          <cell r="M35">
            <v>818.12398278000001</v>
          </cell>
          <cell r="N35">
            <v>0</v>
          </cell>
          <cell r="O35">
            <v>245.11748446749993</v>
          </cell>
          <cell r="P35">
            <v>749.55393913499995</v>
          </cell>
          <cell r="Q35">
            <v>2119.8067964030001</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t="str">
            <v/>
          </cell>
          <cell r="BC35" t="str">
            <v/>
          </cell>
          <cell r="BD35" t="str">
            <v/>
          </cell>
          <cell r="BE35" t="str">
            <v/>
          </cell>
          <cell r="BF35">
            <v>0</v>
          </cell>
          <cell r="BG35">
            <v>0</v>
          </cell>
          <cell r="BH35">
            <v>0</v>
          </cell>
          <cell r="BI35">
            <v>0</v>
          </cell>
          <cell r="BJ35">
            <v>0</v>
          </cell>
          <cell r="BK35">
            <v>0</v>
          </cell>
          <cell r="BL35">
            <v>0</v>
          </cell>
          <cell r="BM35">
            <v>0</v>
          </cell>
          <cell r="BN35">
            <v>0</v>
          </cell>
          <cell r="BO35">
            <v>0</v>
          </cell>
          <cell r="BP35">
            <v>0</v>
          </cell>
          <cell r="BQ35">
            <v>0</v>
          </cell>
          <cell r="BR35">
            <v>0</v>
          </cell>
          <cell r="BS35">
            <v>0</v>
          </cell>
          <cell r="BT35">
            <v>0</v>
          </cell>
          <cell r="BU35">
            <v>0</v>
          </cell>
          <cell r="BV35">
            <v>0</v>
          </cell>
          <cell r="BW35">
            <v>0</v>
          </cell>
          <cell r="BX35">
            <v>0</v>
          </cell>
          <cell r="BY35">
            <v>0</v>
          </cell>
          <cell r="BZ35">
            <v>0</v>
          </cell>
          <cell r="CA35">
            <v>0</v>
          </cell>
          <cell r="CB35">
            <v>0</v>
          </cell>
          <cell r="CC35">
            <v>0</v>
          </cell>
          <cell r="CD35">
            <v>0</v>
          </cell>
          <cell r="CE35">
            <v>0</v>
          </cell>
          <cell r="CF35">
            <v>0</v>
          </cell>
          <cell r="CG35">
            <v>0</v>
          </cell>
          <cell r="CH35">
            <v>0</v>
          </cell>
          <cell r="CI35">
            <v>0</v>
          </cell>
          <cell r="CJ35">
            <v>0</v>
          </cell>
          <cell r="CK35">
            <v>0</v>
          </cell>
          <cell r="CL35">
            <v>0</v>
          </cell>
          <cell r="CM35">
            <v>0</v>
          </cell>
          <cell r="CN35">
            <v>0</v>
          </cell>
          <cell r="CO35">
            <v>0</v>
          </cell>
          <cell r="CP35">
            <v>0</v>
          </cell>
          <cell r="CQ35" t="str">
            <v/>
          </cell>
          <cell r="CR35" t="str">
            <v/>
          </cell>
          <cell r="CS35" t="str">
            <v/>
          </cell>
          <cell r="CT35" t="str">
            <v/>
          </cell>
          <cell r="CU35">
            <v>0</v>
          </cell>
          <cell r="CX35">
            <v>11773.071493446381</v>
          </cell>
          <cell r="CY35">
            <v>2007.6103241393257</v>
          </cell>
          <cell r="CZ35">
            <v>3841.5348877713004</v>
          </cell>
          <cell r="DA35">
            <v>3963.2928893735866</v>
          </cell>
          <cell r="DB35">
            <v>1960.6333921621663</v>
          </cell>
          <cell r="DE35">
            <v>0</v>
          </cell>
          <cell r="DG35">
            <v>2648.4101105499999</v>
          </cell>
          <cell r="DH35">
            <v>0</v>
          </cell>
          <cell r="DI35">
            <v>2648.4101105499999</v>
          </cell>
          <cell r="DJ35">
            <v>221.79169244000005</v>
          </cell>
          <cell r="DK35">
            <v>951.39924857999995</v>
          </cell>
          <cell r="DL35">
            <v>1337.37306115</v>
          </cell>
          <cell r="DM35">
            <v>137.84610837999995</v>
          </cell>
          <cell r="DN35">
            <v>3379.4845325921287</v>
          </cell>
          <cell r="DS35">
            <v>73</v>
          </cell>
          <cell r="DT35">
            <v>202.23975001333304</v>
          </cell>
          <cell r="DU35">
            <v>340.55043894068166</v>
          </cell>
          <cell r="DV35">
            <v>2763.6943436381139</v>
          </cell>
          <cell r="DW35">
            <v>202.23975001333304</v>
          </cell>
          <cell r="DX35" t="str">
            <v/>
          </cell>
          <cell r="DY35" t="str">
            <v/>
          </cell>
          <cell r="DZ35" t="str">
            <v/>
          </cell>
          <cell r="EA35" t="str">
            <v/>
          </cell>
          <cell r="EB35">
            <v>0</v>
          </cell>
          <cell r="EC35">
            <v>1131.7356273999999</v>
          </cell>
          <cell r="ED35">
            <v>17.569210549999998</v>
          </cell>
          <cell r="EE35">
            <v>335.6327546</v>
          </cell>
          <cell r="EF35">
            <v>669.69608814999992</v>
          </cell>
          <cell r="EG35">
            <v>108.83757410000001</v>
          </cell>
          <cell r="EH35">
            <v>210.02252780000001</v>
          </cell>
          <cell r="EI35">
            <v>3.2610385900000001</v>
          </cell>
          <cell r="EJ35">
            <v>51.45580812</v>
          </cell>
          <cell r="EK35">
            <v>131.85455195</v>
          </cell>
          <cell r="EL35">
            <v>23.451129139999999</v>
          </cell>
          <cell r="EM35">
            <v>921.71309960000008</v>
          </cell>
          <cell r="EN35">
            <v>14.308171959999999</v>
          </cell>
          <cell r="EO35">
            <v>284.17694647999997</v>
          </cell>
          <cell r="EP35">
            <v>537.84153619999995</v>
          </cell>
          <cell r="EQ35">
            <v>85.386444960000006</v>
          </cell>
          <cell r="ER35">
            <v>0</v>
          </cell>
          <cell r="ES35">
            <v>0</v>
          </cell>
          <cell r="ET35">
            <v>0</v>
          </cell>
          <cell r="EU35">
            <v>0</v>
          </cell>
          <cell r="EV35">
            <v>0</v>
          </cell>
          <cell r="EW35">
            <v>0</v>
          </cell>
          <cell r="EX35">
            <v>0</v>
          </cell>
          <cell r="EY35">
            <v>0</v>
          </cell>
          <cell r="EZ35">
            <v>0</v>
          </cell>
          <cell r="FA35">
            <v>0</v>
          </cell>
          <cell r="FB35">
            <v>921.71309960000008</v>
          </cell>
          <cell r="FC35">
            <v>14.308171959999999</v>
          </cell>
          <cell r="FD35">
            <v>284.17694647999997</v>
          </cell>
          <cell r="FE35">
            <v>537.84153619999995</v>
          </cell>
          <cell r="FF35">
            <v>85.386444960000006</v>
          </cell>
          <cell r="FG35" t="str">
            <v/>
          </cell>
          <cell r="FH35" t="str">
            <v/>
          </cell>
          <cell r="FI35" t="str">
            <v/>
          </cell>
          <cell r="FJ35" t="str">
            <v/>
          </cell>
          <cell r="FK35">
            <v>0</v>
          </cell>
          <cell r="FN35">
            <v>11773.071493446381</v>
          </cell>
          <cell r="FO35">
            <v>0</v>
          </cell>
          <cell r="FP35">
            <v>376.37899999999996</v>
          </cell>
          <cell r="FQ35">
            <v>0</v>
          </cell>
          <cell r="FR35">
            <v>2003.7250082983335</v>
          </cell>
          <cell r="FS35">
            <v>1945.1350082983336</v>
          </cell>
          <cell r="FT35">
            <v>2.74</v>
          </cell>
          <cell r="FU35">
            <v>55.85</v>
          </cell>
          <cell r="FV35">
            <v>148252</v>
          </cell>
          <cell r="FW35">
            <v>0</v>
          </cell>
          <cell r="FX35">
            <v>148252</v>
          </cell>
          <cell r="FZ35">
            <v>758.40588715000001</v>
          </cell>
          <cell r="GA35">
            <v>0</v>
          </cell>
          <cell r="GB35">
            <v>14.109</v>
          </cell>
          <cell r="GC35">
            <v>0</v>
          </cell>
          <cell r="GD35">
            <v>323.55900000000003</v>
          </cell>
          <cell r="GE35">
            <v>323.55900000000003</v>
          </cell>
          <cell r="GF35">
            <v>0</v>
          </cell>
          <cell r="GG35">
            <v>0</v>
          </cell>
          <cell r="GH35">
            <v>5039</v>
          </cell>
          <cell r="GI35">
            <v>0</v>
          </cell>
          <cell r="GJ35">
            <v>5039</v>
          </cell>
          <cell r="GK35">
            <v>6140.1608410664994</v>
          </cell>
          <cell r="GL35">
            <v>0</v>
          </cell>
          <cell r="GM35">
            <v>258.77600000000001</v>
          </cell>
          <cell r="GN35">
            <v>0</v>
          </cell>
          <cell r="GO35">
            <v>1287.7640000000001</v>
          </cell>
          <cell r="GP35">
            <v>1232.03</v>
          </cell>
          <cell r="GQ35">
            <v>0</v>
          </cell>
          <cell r="GR35">
            <v>51.734000000000002</v>
          </cell>
          <cell r="GS35">
            <v>76404</v>
          </cell>
          <cell r="GT35">
            <v>0</v>
          </cell>
          <cell r="GU35">
            <v>76404</v>
          </cell>
          <cell r="GV35">
            <v>0</v>
          </cell>
          <cell r="GW35">
            <v>0</v>
          </cell>
          <cell r="GX35">
            <v>0</v>
          </cell>
          <cell r="GY35">
            <v>0</v>
          </cell>
          <cell r="GZ35">
            <v>0</v>
          </cell>
          <cell r="HA35">
            <v>0</v>
          </cell>
          <cell r="HB35">
            <v>0</v>
          </cell>
          <cell r="HC35">
            <v>0</v>
          </cell>
          <cell r="HD35">
            <v>0</v>
          </cell>
          <cell r="HE35">
            <v>0</v>
          </cell>
          <cell r="HF35">
            <v>0</v>
          </cell>
          <cell r="HG35">
            <v>0</v>
          </cell>
          <cell r="HH35">
            <v>0</v>
          </cell>
          <cell r="HI35">
            <v>0</v>
          </cell>
          <cell r="HJ35">
            <v>0</v>
          </cell>
          <cell r="HK35">
            <v>0</v>
          </cell>
          <cell r="HL35">
            <v>0</v>
          </cell>
          <cell r="HM35">
            <v>0</v>
          </cell>
          <cell r="HN35">
            <v>0</v>
          </cell>
          <cell r="HO35">
            <v>0</v>
          </cell>
          <cell r="HP35">
            <v>0</v>
          </cell>
          <cell r="HQ35">
            <v>0</v>
          </cell>
          <cell r="HR35">
            <v>1143.433344503333</v>
          </cell>
          <cell r="HS35">
            <v>0</v>
          </cell>
          <cell r="HT35">
            <v>105</v>
          </cell>
          <cell r="HU35">
            <v>0</v>
          </cell>
          <cell r="HV35">
            <v>0</v>
          </cell>
          <cell r="HW35">
            <v>0</v>
          </cell>
          <cell r="HX35">
            <v>0</v>
          </cell>
          <cell r="HY35">
            <v>0</v>
          </cell>
          <cell r="HZ35">
            <v>1</v>
          </cell>
          <cell r="IA35">
            <v>0</v>
          </cell>
          <cell r="IB35">
            <v>1</v>
          </cell>
          <cell r="IC35">
            <v>4996.7274965631668</v>
          </cell>
          <cell r="ID35">
            <v>0</v>
          </cell>
          <cell r="IE35">
            <v>153.77599999999998</v>
          </cell>
          <cell r="IF35">
            <v>0</v>
          </cell>
          <cell r="IG35">
            <v>1287.7640000000001</v>
          </cell>
          <cell r="IH35">
            <v>1232.03</v>
          </cell>
          <cell r="II35">
            <v>0</v>
          </cell>
          <cell r="IJ35">
            <v>51.734000000000002</v>
          </cell>
          <cell r="IK35">
            <v>76403</v>
          </cell>
          <cell r="IL35">
            <v>0</v>
          </cell>
          <cell r="IM35">
            <v>76403</v>
          </cell>
          <cell r="IN35">
            <v>0</v>
          </cell>
          <cell r="IO35">
            <v>0</v>
          </cell>
          <cell r="IP35">
            <v>0</v>
          </cell>
          <cell r="IQ35">
            <v>0</v>
          </cell>
          <cell r="IR35">
            <v>0</v>
          </cell>
          <cell r="IS35">
            <v>0</v>
          </cell>
          <cell r="IT35">
            <v>0</v>
          </cell>
          <cell r="IU35">
            <v>0</v>
          </cell>
          <cell r="IV35">
            <v>0</v>
          </cell>
          <cell r="IW35">
            <v>0</v>
          </cell>
          <cell r="IX35">
            <v>0</v>
          </cell>
          <cell r="IY35">
            <v>509.59348974</v>
          </cell>
          <cell r="IZ35">
            <v>0</v>
          </cell>
          <cell r="JA35">
            <v>24.921999999999997</v>
          </cell>
          <cell r="JB35">
            <v>0</v>
          </cell>
          <cell r="JC35">
            <v>377.14400000000001</v>
          </cell>
          <cell r="JD35">
            <v>377.14400000000001</v>
          </cell>
          <cell r="JE35">
            <v>0</v>
          </cell>
          <cell r="JF35">
            <v>0</v>
          </cell>
          <cell r="JG35">
            <v>33</v>
          </cell>
          <cell r="JH35">
            <v>0</v>
          </cell>
          <cell r="JI35">
            <v>33</v>
          </cell>
          <cell r="JJ35">
            <v>166.82267041</v>
          </cell>
          <cell r="JK35">
            <v>0</v>
          </cell>
          <cell r="JL35">
            <v>7.0890000000000004</v>
          </cell>
          <cell r="JM35">
            <v>0</v>
          </cell>
          <cell r="JN35">
            <v>126.196</v>
          </cell>
          <cell r="JO35">
            <v>126.196</v>
          </cell>
          <cell r="JP35">
            <v>0</v>
          </cell>
          <cell r="JQ35">
            <v>0</v>
          </cell>
          <cell r="JR35">
            <v>1</v>
          </cell>
          <cell r="JS35">
            <v>0</v>
          </cell>
          <cell r="JT35">
            <v>1</v>
          </cell>
          <cell r="JU35">
            <v>342.77081932999999</v>
          </cell>
          <cell r="JV35">
            <v>0</v>
          </cell>
          <cell r="JW35">
            <v>17.832999999999998</v>
          </cell>
          <cell r="JX35">
            <v>0</v>
          </cell>
          <cell r="JY35">
            <v>250.94800000000001</v>
          </cell>
          <cell r="JZ35">
            <v>250.94800000000001</v>
          </cell>
          <cell r="KA35">
            <v>0</v>
          </cell>
          <cell r="KB35">
            <v>0</v>
          </cell>
          <cell r="KC35">
            <v>32</v>
          </cell>
          <cell r="KD35">
            <v>0</v>
          </cell>
          <cell r="KE35">
            <v>32</v>
          </cell>
          <cell r="KF35">
            <v>0</v>
          </cell>
          <cell r="KG35">
            <v>0</v>
          </cell>
          <cell r="KH35">
            <v>0</v>
          </cell>
          <cell r="KI35">
            <v>0</v>
          </cell>
          <cell r="KJ35">
            <v>0</v>
          </cell>
          <cell r="KK35">
            <v>0</v>
          </cell>
          <cell r="KL35">
            <v>0</v>
          </cell>
          <cell r="KM35">
            <v>0</v>
          </cell>
          <cell r="KN35">
            <v>0</v>
          </cell>
          <cell r="KO35">
            <v>0</v>
          </cell>
          <cell r="KP35">
            <v>0</v>
          </cell>
          <cell r="KQ35">
            <v>0</v>
          </cell>
          <cell r="KR35">
            <v>0</v>
          </cell>
          <cell r="KS35">
            <v>0</v>
          </cell>
          <cell r="KT35">
            <v>0</v>
          </cell>
          <cell r="KU35">
            <v>0</v>
          </cell>
          <cell r="KV35">
            <v>0</v>
          </cell>
          <cell r="KW35">
            <v>0</v>
          </cell>
          <cell r="KX35">
            <v>0</v>
          </cell>
          <cell r="KY35">
            <v>0</v>
          </cell>
          <cell r="KZ35">
            <v>0</v>
          </cell>
          <cell r="LA35">
            <v>0</v>
          </cell>
          <cell r="LB35">
            <v>342.77081932999999</v>
          </cell>
          <cell r="LC35">
            <v>0</v>
          </cell>
          <cell r="LD35">
            <v>17.832999999999998</v>
          </cell>
          <cell r="LE35">
            <v>0</v>
          </cell>
          <cell r="LF35">
            <v>250.94800000000001</v>
          </cell>
          <cell r="LG35">
            <v>250.94800000000001</v>
          </cell>
          <cell r="LH35">
            <v>0</v>
          </cell>
          <cell r="LI35">
            <v>0</v>
          </cell>
          <cell r="LJ35">
            <v>32</v>
          </cell>
          <cell r="LK35">
            <v>0</v>
          </cell>
          <cell r="LL35">
            <v>32</v>
          </cell>
          <cell r="LQ35">
            <v>0</v>
          </cell>
          <cell r="LR35">
            <v>55.8</v>
          </cell>
          <cell r="LS35">
            <v>0</v>
          </cell>
          <cell r="LT35">
            <v>0</v>
          </cell>
          <cell r="LU35">
            <v>0</v>
          </cell>
          <cell r="LX35">
            <v>0</v>
          </cell>
          <cell r="LY35">
            <v>0</v>
          </cell>
          <cell r="LZ35">
            <v>0</v>
          </cell>
          <cell r="MA35">
            <v>0</v>
          </cell>
          <cell r="MB35">
            <v>0</v>
          </cell>
          <cell r="MC35">
            <v>0</v>
          </cell>
          <cell r="MD35">
            <v>0</v>
          </cell>
          <cell r="ME35">
            <v>0</v>
          </cell>
          <cell r="MF35">
            <v>0</v>
          </cell>
          <cell r="MG35">
            <v>0</v>
          </cell>
          <cell r="MH35">
            <v>0</v>
          </cell>
          <cell r="MI35">
            <v>0</v>
          </cell>
          <cell r="MJ35">
            <v>0</v>
          </cell>
          <cell r="MK35">
            <v>0</v>
          </cell>
          <cell r="ML35">
            <v>0</v>
          </cell>
          <cell r="MM35">
            <v>0</v>
          </cell>
          <cell r="MN35">
            <v>0</v>
          </cell>
          <cell r="MO35">
            <v>0</v>
          </cell>
          <cell r="MP35">
            <v>0</v>
          </cell>
          <cell r="MQ35">
            <v>0</v>
          </cell>
          <cell r="MR35">
            <v>0</v>
          </cell>
          <cell r="MS35">
            <v>0</v>
          </cell>
          <cell r="MT35">
            <v>0</v>
          </cell>
          <cell r="MU35">
            <v>0</v>
          </cell>
          <cell r="MV35">
            <v>0</v>
          </cell>
          <cell r="MW35">
            <v>0</v>
          </cell>
          <cell r="MX35">
            <v>0</v>
          </cell>
          <cell r="MY35">
            <v>0</v>
          </cell>
          <cell r="MZ35">
            <v>0</v>
          </cell>
          <cell r="NA35">
            <v>0</v>
          </cell>
          <cell r="NB35">
            <v>0</v>
          </cell>
          <cell r="NC35">
            <v>0</v>
          </cell>
          <cell r="ND35">
            <v>0</v>
          </cell>
          <cell r="NE35">
            <v>0</v>
          </cell>
          <cell r="NF35">
            <v>0</v>
          </cell>
          <cell r="NG35">
            <v>0</v>
          </cell>
          <cell r="NH35">
            <v>0</v>
          </cell>
          <cell r="NI35">
            <v>0</v>
          </cell>
          <cell r="NJ35">
            <v>0</v>
          </cell>
          <cell r="NK35">
            <v>0</v>
          </cell>
          <cell r="NL35">
            <v>0</v>
          </cell>
          <cell r="NM35">
            <v>0</v>
          </cell>
          <cell r="NN35">
            <v>0</v>
          </cell>
          <cell r="NO35">
            <v>0</v>
          </cell>
          <cell r="NP35">
            <v>0</v>
          </cell>
          <cell r="NQ35">
            <v>0</v>
          </cell>
          <cell r="NR35">
            <v>0</v>
          </cell>
          <cell r="NS35">
            <v>0</v>
          </cell>
          <cell r="NT35">
            <v>0</v>
          </cell>
          <cell r="NU35">
            <v>0</v>
          </cell>
          <cell r="NV35">
            <v>0</v>
          </cell>
          <cell r="NW35">
            <v>0</v>
          </cell>
          <cell r="NX35">
            <v>0</v>
          </cell>
          <cell r="NY35">
            <v>0</v>
          </cell>
          <cell r="NZ35">
            <v>0</v>
          </cell>
          <cell r="OA35">
            <v>0</v>
          </cell>
          <cell r="OB35">
            <v>0</v>
          </cell>
          <cell r="OC35">
            <v>0</v>
          </cell>
          <cell r="OD35">
            <v>0</v>
          </cell>
          <cell r="OE35">
            <v>0</v>
          </cell>
          <cell r="OF35">
            <v>0</v>
          </cell>
          <cell r="OG35">
            <v>0</v>
          </cell>
          <cell r="OH35">
            <v>0</v>
          </cell>
          <cell r="OI35">
            <v>0</v>
          </cell>
          <cell r="OJ35">
            <v>0</v>
          </cell>
          <cell r="OL35" t="str">
            <v>нд</v>
          </cell>
          <cell r="OM35" t="str">
            <v>нд</v>
          </cell>
          <cell r="ON35" t="str">
            <v>нд</v>
          </cell>
          <cell r="OO35" t="str">
            <v>нд</v>
          </cell>
          <cell r="OP35" t="str">
            <v>нд</v>
          </cell>
          <cell r="OT35">
            <v>9766.9821273165726</v>
          </cell>
          <cell r="OV35">
            <v>709.20500000000004</v>
          </cell>
          <cell r="OW35">
            <v>119.191</v>
          </cell>
          <cell r="OX35">
            <v>0</v>
          </cell>
          <cell r="OY35">
            <v>10851</v>
          </cell>
          <cell r="OZ35">
            <v>2146.0064287200003</v>
          </cell>
        </row>
        <row r="36">
          <cell r="A36" t="str">
            <v>Г</v>
          </cell>
          <cell r="B36" t="str">
            <v>1.1.1.3.2</v>
          </cell>
          <cell r="C36"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6" t="str">
            <v>Г</v>
          </cell>
          <cell r="E36">
            <v>0</v>
          </cell>
          <cell r="H36">
            <v>0</v>
          </cell>
          <cell r="J36">
            <v>3932.6022027855006</v>
          </cell>
          <cell r="K36">
            <v>0</v>
          </cell>
          <cell r="L36">
            <v>3932.6022027855006</v>
          </cell>
          <cell r="M36">
            <v>818.12398278000001</v>
          </cell>
          <cell r="N36">
            <v>0</v>
          </cell>
          <cell r="O36">
            <v>245.11748446749993</v>
          </cell>
          <cell r="P36">
            <v>749.55393913499995</v>
          </cell>
          <cell r="Q36">
            <v>2119.8067964030001</v>
          </cell>
          <cell r="R36">
            <v>0</v>
          </cell>
          <cell r="S36">
            <v>0</v>
          </cell>
          <cell r="T36">
            <v>0</v>
          </cell>
          <cell r="U36">
            <v>0</v>
          </cell>
          <cell r="V36">
            <v>0</v>
          </cell>
          <cell r="W36">
            <v>0</v>
          </cell>
          <cell r="X36">
            <v>0</v>
          </cell>
          <cell r="Y36">
            <v>0</v>
          </cell>
          <cell r="Z36">
            <v>0</v>
          </cell>
          <cell r="AA36">
            <v>0</v>
          </cell>
          <cell r="AB36">
            <v>0</v>
          </cell>
          <cell r="AC36">
            <v>0</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t="str">
            <v/>
          </cell>
          <cell r="BC36" t="str">
            <v/>
          </cell>
          <cell r="BD36" t="str">
            <v/>
          </cell>
          <cell r="BE36" t="str">
            <v/>
          </cell>
          <cell r="BF36">
            <v>0</v>
          </cell>
          <cell r="BG36">
            <v>0</v>
          </cell>
          <cell r="BH36">
            <v>0</v>
          </cell>
          <cell r="BI36">
            <v>0</v>
          </cell>
          <cell r="BJ36">
            <v>0</v>
          </cell>
          <cell r="BK36">
            <v>0</v>
          </cell>
          <cell r="BL36">
            <v>0</v>
          </cell>
          <cell r="BM36">
            <v>0</v>
          </cell>
          <cell r="BN36">
            <v>0</v>
          </cell>
          <cell r="BO36">
            <v>0</v>
          </cell>
          <cell r="BP36">
            <v>0</v>
          </cell>
          <cell r="BQ36">
            <v>0</v>
          </cell>
          <cell r="BR36">
            <v>0</v>
          </cell>
          <cell r="BS36">
            <v>0</v>
          </cell>
          <cell r="BT36">
            <v>0</v>
          </cell>
          <cell r="BU36">
            <v>0</v>
          </cell>
          <cell r="BV36">
            <v>0</v>
          </cell>
          <cell r="BW36">
            <v>0</v>
          </cell>
          <cell r="BX36">
            <v>0</v>
          </cell>
          <cell r="BY36">
            <v>0</v>
          </cell>
          <cell r="BZ36">
            <v>0</v>
          </cell>
          <cell r="CA36">
            <v>0</v>
          </cell>
          <cell r="CB36">
            <v>0</v>
          </cell>
          <cell r="CC36">
            <v>0</v>
          </cell>
          <cell r="CD36">
            <v>0</v>
          </cell>
          <cell r="CE36">
            <v>0</v>
          </cell>
          <cell r="CF36">
            <v>0</v>
          </cell>
          <cell r="CG36">
            <v>0</v>
          </cell>
          <cell r="CH36">
            <v>0</v>
          </cell>
          <cell r="CI36">
            <v>0</v>
          </cell>
          <cell r="CJ36">
            <v>0</v>
          </cell>
          <cell r="CK36">
            <v>0</v>
          </cell>
          <cell r="CL36">
            <v>0</v>
          </cell>
          <cell r="CM36">
            <v>0</v>
          </cell>
          <cell r="CN36">
            <v>0</v>
          </cell>
          <cell r="CO36">
            <v>0</v>
          </cell>
          <cell r="CP36">
            <v>0</v>
          </cell>
          <cell r="CQ36" t="str">
            <v/>
          </cell>
          <cell r="CR36" t="str">
            <v/>
          </cell>
          <cell r="CS36" t="str">
            <v/>
          </cell>
          <cell r="CT36" t="str">
            <v/>
          </cell>
          <cell r="CU36">
            <v>0</v>
          </cell>
          <cell r="CX36">
            <v>11773.071493446381</v>
          </cell>
          <cell r="CY36">
            <v>2007.6103241393257</v>
          </cell>
          <cell r="CZ36">
            <v>3841.5348877713004</v>
          </cell>
          <cell r="DA36">
            <v>3963.2928893735866</v>
          </cell>
          <cell r="DB36">
            <v>1960.6333921621663</v>
          </cell>
          <cell r="DE36">
            <v>0</v>
          </cell>
          <cell r="DG36">
            <v>2648.4101105499999</v>
          </cell>
          <cell r="DH36">
            <v>0</v>
          </cell>
          <cell r="DI36">
            <v>2648.4101105499999</v>
          </cell>
          <cell r="DJ36">
            <v>221.79169244000005</v>
          </cell>
          <cell r="DK36">
            <v>951.39924857999995</v>
          </cell>
          <cell r="DL36">
            <v>1337.37306115</v>
          </cell>
          <cell r="DM36">
            <v>137.84610837999995</v>
          </cell>
          <cell r="DN36">
            <v>3379.4845325921287</v>
          </cell>
          <cell r="DS36">
            <v>73</v>
          </cell>
          <cell r="DT36">
            <v>202.23975001333304</v>
          </cell>
          <cell r="DU36">
            <v>340.55043894068166</v>
          </cell>
          <cell r="DV36">
            <v>2763.6943436381139</v>
          </cell>
          <cell r="DW36">
            <v>202.23975001333304</v>
          </cell>
          <cell r="DX36" t="str">
            <v/>
          </cell>
          <cell r="DY36" t="str">
            <v/>
          </cell>
          <cell r="DZ36" t="str">
            <v/>
          </cell>
          <cell r="EA36" t="str">
            <v/>
          </cell>
          <cell r="EB36">
            <v>0</v>
          </cell>
          <cell r="EC36">
            <v>1131.7356273999999</v>
          </cell>
          <cell r="ED36">
            <v>17.569210549999998</v>
          </cell>
          <cell r="EE36">
            <v>335.6327546</v>
          </cell>
          <cell r="EF36">
            <v>669.69608814999992</v>
          </cell>
          <cell r="EG36">
            <v>108.83757410000001</v>
          </cell>
          <cell r="EH36">
            <v>210.02252780000001</v>
          </cell>
          <cell r="EI36">
            <v>3.2610385900000001</v>
          </cell>
          <cell r="EJ36">
            <v>51.45580812</v>
          </cell>
          <cell r="EK36">
            <v>131.85455195</v>
          </cell>
          <cell r="EL36">
            <v>23.451129139999999</v>
          </cell>
          <cell r="EM36">
            <v>921.71309960000008</v>
          </cell>
          <cell r="EN36">
            <v>14.308171959999999</v>
          </cell>
          <cell r="EO36">
            <v>284.17694647999997</v>
          </cell>
          <cell r="EP36">
            <v>537.84153619999995</v>
          </cell>
          <cell r="EQ36">
            <v>85.386444960000006</v>
          </cell>
          <cell r="ER36">
            <v>0</v>
          </cell>
          <cell r="ES36">
            <v>0</v>
          </cell>
          <cell r="ET36">
            <v>0</v>
          </cell>
          <cell r="EU36">
            <v>0</v>
          </cell>
          <cell r="EV36">
            <v>0</v>
          </cell>
          <cell r="EW36">
            <v>0</v>
          </cell>
          <cell r="EX36">
            <v>0</v>
          </cell>
          <cell r="EY36">
            <v>0</v>
          </cell>
          <cell r="EZ36">
            <v>0</v>
          </cell>
          <cell r="FA36">
            <v>0</v>
          </cell>
          <cell r="FB36">
            <v>921.71309960000008</v>
          </cell>
          <cell r="FC36">
            <v>14.308171959999999</v>
          </cell>
          <cell r="FD36">
            <v>284.17694647999997</v>
          </cell>
          <cell r="FE36">
            <v>537.84153619999995</v>
          </cell>
          <cell r="FF36">
            <v>85.386444960000006</v>
          </cell>
          <cell r="FG36" t="str">
            <v/>
          </cell>
          <cell r="FH36" t="str">
            <v/>
          </cell>
          <cell r="FI36" t="str">
            <v/>
          </cell>
          <cell r="FJ36" t="str">
            <v/>
          </cell>
          <cell r="FK36">
            <v>0</v>
          </cell>
          <cell r="FN36">
            <v>11773.071493446381</v>
          </cell>
          <cell r="FO36">
            <v>0</v>
          </cell>
          <cell r="FP36">
            <v>376.37899999999996</v>
          </cell>
          <cell r="FQ36">
            <v>0</v>
          </cell>
          <cell r="FR36">
            <v>2003.7250082983335</v>
          </cell>
          <cell r="FS36">
            <v>1945.1350082983336</v>
          </cell>
          <cell r="FT36">
            <v>2.74</v>
          </cell>
          <cell r="FU36">
            <v>55.85</v>
          </cell>
          <cell r="FV36">
            <v>148252</v>
          </cell>
          <cell r="FW36">
            <v>0</v>
          </cell>
          <cell r="FX36">
            <v>148252</v>
          </cell>
          <cell r="FZ36">
            <v>758.40588715000001</v>
          </cell>
          <cell r="GA36">
            <v>0</v>
          </cell>
          <cell r="GB36">
            <v>14.109</v>
          </cell>
          <cell r="GC36">
            <v>0</v>
          </cell>
          <cell r="GD36">
            <v>323.55900000000003</v>
          </cell>
          <cell r="GE36">
            <v>323.55900000000003</v>
          </cell>
          <cell r="GF36">
            <v>0</v>
          </cell>
          <cell r="GG36">
            <v>0</v>
          </cell>
          <cell r="GH36">
            <v>5039</v>
          </cell>
          <cell r="GI36">
            <v>0</v>
          </cell>
          <cell r="GJ36">
            <v>5039</v>
          </cell>
          <cell r="GK36">
            <v>6140.1608410664994</v>
          </cell>
          <cell r="GL36">
            <v>0</v>
          </cell>
          <cell r="GM36">
            <v>258.77600000000001</v>
          </cell>
          <cell r="GN36">
            <v>0</v>
          </cell>
          <cell r="GO36">
            <v>1287.7640000000001</v>
          </cell>
          <cell r="GP36">
            <v>1232.03</v>
          </cell>
          <cell r="GQ36">
            <v>0</v>
          </cell>
          <cell r="GR36">
            <v>51.734000000000002</v>
          </cell>
          <cell r="GS36">
            <v>76404</v>
          </cell>
          <cell r="GT36">
            <v>0</v>
          </cell>
          <cell r="GU36">
            <v>76404</v>
          </cell>
          <cell r="GV36">
            <v>0</v>
          </cell>
          <cell r="GW36">
            <v>0</v>
          </cell>
          <cell r="GX36">
            <v>0</v>
          </cell>
          <cell r="GY36">
            <v>0</v>
          </cell>
          <cell r="GZ36">
            <v>0</v>
          </cell>
          <cell r="HA36">
            <v>0</v>
          </cell>
          <cell r="HB36">
            <v>0</v>
          </cell>
          <cell r="HC36">
            <v>0</v>
          </cell>
          <cell r="HD36">
            <v>0</v>
          </cell>
          <cell r="HE36">
            <v>0</v>
          </cell>
          <cell r="HF36">
            <v>0</v>
          </cell>
          <cell r="HG36">
            <v>0</v>
          </cell>
          <cell r="HH36">
            <v>0</v>
          </cell>
          <cell r="HI36">
            <v>0</v>
          </cell>
          <cell r="HJ36">
            <v>0</v>
          </cell>
          <cell r="HK36">
            <v>0</v>
          </cell>
          <cell r="HL36">
            <v>0</v>
          </cell>
          <cell r="HM36">
            <v>0</v>
          </cell>
          <cell r="HN36">
            <v>0</v>
          </cell>
          <cell r="HO36">
            <v>0</v>
          </cell>
          <cell r="HP36">
            <v>0</v>
          </cell>
          <cell r="HQ36">
            <v>0</v>
          </cell>
          <cell r="HR36">
            <v>1143.433344503333</v>
          </cell>
          <cell r="HS36">
            <v>0</v>
          </cell>
          <cell r="HT36">
            <v>105</v>
          </cell>
          <cell r="HU36">
            <v>0</v>
          </cell>
          <cell r="HV36">
            <v>0</v>
          </cell>
          <cell r="HW36">
            <v>0</v>
          </cell>
          <cell r="HX36">
            <v>0</v>
          </cell>
          <cell r="HY36">
            <v>0</v>
          </cell>
          <cell r="HZ36">
            <v>1</v>
          </cell>
          <cell r="IA36">
            <v>0</v>
          </cell>
          <cell r="IB36">
            <v>1</v>
          </cell>
          <cell r="IC36">
            <v>4996.7274965631668</v>
          </cell>
          <cell r="ID36">
            <v>0</v>
          </cell>
          <cell r="IE36">
            <v>153.77599999999998</v>
          </cell>
          <cell r="IF36">
            <v>0</v>
          </cell>
          <cell r="IG36">
            <v>1287.7640000000001</v>
          </cell>
          <cell r="IH36">
            <v>1232.03</v>
          </cell>
          <cell r="II36">
            <v>0</v>
          </cell>
          <cell r="IJ36">
            <v>51.734000000000002</v>
          </cell>
          <cell r="IK36">
            <v>76403</v>
          </cell>
          <cell r="IL36">
            <v>0</v>
          </cell>
          <cell r="IM36">
            <v>76403</v>
          </cell>
          <cell r="IN36">
            <v>0</v>
          </cell>
          <cell r="IO36">
            <v>0</v>
          </cell>
          <cell r="IP36">
            <v>0</v>
          </cell>
          <cell r="IQ36">
            <v>0</v>
          </cell>
          <cell r="IR36">
            <v>0</v>
          </cell>
          <cell r="IS36">
            <v>0</v>
          </cell>
          <cell r="IT36">
            <v>0</v>
          </cell>
          <cell r="IU36">
            <v>0</v>
          </cell>
          <cell r="IV36">
            <v>0</v>
          </cell>
          <cell r="IW36">
            <v>0</v>
          </cell>
          <cell r="IX36">
            <v>0</v>
          </cell>
          <cell r="IY36">
            <v>509.59348974</v>
          </cell>
          <cell r="IZ36">
            <v>0</v>
          </cell>
          <cell r="JA36">
            <v>24.921999999999997</v>
          </cell>
          <cell r="JB36">
            <v>0</v>
          </cell>
          <cell r="JC36">
            <v>377.14400000000001</v>
          </cell>
          <cell r="JD36">
            <v>377.14400000000001</v>
          </cell>
          <cell r="JE36">
            <v>0</v>
          </cell>
          <cell r="JF36">
            <v>0</v>
          </cell>
          <cell r="JG36">
            <v>33</v>
          </cell>
          <cell r="JH36">
            <v>0</v>
          </cell>
          <cell r="JI36">
            <v>33</v>
          </cell>
          <cell r="JJ36">
            <v>166.82267041</v>
          </cell>
          <cell r="JK36">
            <v>0</v>
          </cell>
          <cell r="JL36">
            <v>7.0890000000000004</v>
          </cell>
          <cell r="JM36">
            <v>0</v>
          </cell>
          <cell r="JN36">
            <v>126.196</v>
          </cell>
          <cell r="JO36">
            <v>126.196</v>
          </cell>
          <cell r="JP36">
            <v>0</v>
          </cell>
          <cell r="JQ36">
            <v>0</v>
          </cell>
          <cell r="JR36">
            <v>1</v>
          </cell>
          <cell r="JS36">
            <v>0</v>
          </cell>
          <cell r="JT36">
            <v>1</v>
          </cell>
          <cell r="JU36">
            <v>342.77081932999999</v>
          </cell>
          <cell r="JV36">
            <v>0</v>
          </cell>
          <cell r="JW36">
            <v>17.832999999999998</v>
          </cell>
          <cell r="JX36">
            <v>0</v>
          </cell>
          <cell r="JY36">
            <v>250.94800000000001</v>
          </cell>
          <cell r="JZ36">
            <v>250.94800000000001</v>
          </cell>
          <cell r="KA36">
            <v>0</v>
          </cell>
          <cell r="KB36">
            <v>0</v>
          </cell>
          <cell r="KC36">
            <v>32</v>
          </cell>
          <cell r="KD36">
            <v>0</v>
          </cell>
          <cell r="KE36">
            <v>32</v>
          </cell>
          <cell r="KF36">
            <v>0</v>
          </cell>
          <cell r="KG36">
            <v>0</v>
          </cell>
          <cell r="KH36">
            <v>0</v>
          </cell>
          <cell r="KI36">
            <v>0</v>
          </cell>
          <cell r="KJ36">
            <v>0</v>
          </cell>
          <cell r="KK36">
            <v>0</v>
          </cell>
          <cell r="KL36">
            <v>0</v>
          </cell>
          <cell r="KM36">
            <v>0</v>
          </cell>
          <cell r="KN36">
            <v>0</v>
          </cell>
          <cell r="KO36">
            <v>0</v>
          </cell>
          <cell r="KP36">
            <v>0</v>
          </cell>
          <cell r="KQ36">
            <v>0</v>
          </cell>
          <cell r="KR36">
            <v>0</v>
          </cell>
          <cell r="KS36">
            <v>0</v>
          </cell>
          <cell r="KT36">
            <v>0</v>
          </cell>
          <cell r="KU36">
            <v>0</v>
          </cell>
          <cell r="KV36">
            <v>0</v>
          </cell>
          <cell r="KW36">
            <v>0</v>
          </cell>
          <cell r="KX36">
            <v>0</v>
          </cell>
          <cell r="KY36">
            <v>0</v>
          </cell>
          <cell r="KZ36">
            <v>0</v>
          </cell>
          <cell r="LA36">
            <v>0</v>
          </cell>
          <cell r="LB36">
            <v>342.77081932999999</v>
          </cell>
          <cell r="LC36">
            <v>0</v>
          </cell>
          <cell r="LD36">
            <v>17.832999999999998</v>
          </cell>
          <cell r="LE36">
            <v>0</v>
          </cell>
          <cell r="LF36">
            <v>250.94800000000001</v>
          </cell>
          <cell r="LG36">
            <v>250.94800000000001</v>
          </cell>
          <cell r="LH36">
            <v>0</v>
          </cell>
          <cell r="LI36">
            <v>0</v>
          </cell>
          <cell r="LJ36">
            <v>32</v>
          </cell>
          <cell r="LK36">
            <v>0</v>
          </cell>
          <cell r="LL36">
            <v>32</v>
          </cell>
          <cell r="LQ36">
            <v>0</v>
          </cell>
          <cell r="LR36">
            <v>55.8</v>
          </cell>
          <cell r="LS36">
            <v>0</v>
          </cell>
          <cell r="LT36">
            <v>0</v>
          </cell>
          <cell r="LU36">
            <v>0</v>
          </cell>
          <cell r="LX36">
            <v>0</v>
          </cell>
          <cell r="LY36">
            <v>0</v>
          </cell>
          <cell r="LZ36">
            <v>0</v>
          </cell>
          <cell r="MA36">
            <v>0</v>
          </cell>
          <cell r="MB36">
            <v>0</v>
          </cell>
          <cell r="MC36">
            <v>0</v>
          </cell>
          <cell r="MD36">
            <v>0</v>
          </cell>
          <cell r="ME36">
            <v>0</v>
          </cell>
          <cell r="MF36">
            <v>0</v>
          </cell>
          <cell r="MG36">
            <v>0</v>
          </cell>
          <cell r="MH36">
            <v>0</v>
          </cell>
          <cell r="MI36">
            <v>0</v>
          </cell>
          <cell r="MJ36">
            <v>0</v>
          </cell>
          <cell r="MK36">
            <v>0</v>
          </cell>
          <cell r="ML36">
            <v>0</v>
          </cell>
          <cell r="MM36">
            <v>0</v>
          </cell>
          <cell r="MN36">
            <v>0</v>
          </cell>
          <cell r="MO36">
            <v>0</v>
          </cell>
          <cell r="MP36">
            <v>0</v>
          </cell>
          <cell r="MQ36">
            <v>0</v>
          </cell>
          <cell r="MR36">
            <v>0</v>
          </cell>
          <cell r="MS36">
            <v>0</v>
          </cell>
          <cell r="MT36">
            <v>0</v>
          </cell>
          <cell r="MU36">
            <v>0</v>
          </cell>
          <cell r="MV36">
            <v>0</v>
          </cell>
          <cell r="MW36">
            <v>0</v>
          </cell>
          <cell r="MX36">
            <v>0</v>
          </cell>
          <cell r="MY36">
            <v>0</v>
          </cell>
          <cell r="MZ36">
            <v>0</v>
          </cell>
          <cell r="NA36">
            <v>0</v>
          </cell>
          <cell r="NB36">
            <v>0</v>
          </cell>
          <cell r="NC36">
            <v>0</v>
          </cell>
          <cell r="ND36">
            <v>0</v>
          </cell>
          <cell r="NE36">
            <v>0</v>
          </cell>
          <cell r="NF36">
            <v>0</v>
          </cell>
          <cell r="NG36">
            <v>0</v>
          </cell>
          <cell r="NH36">
            <v>0</v>
          </cell>
          <cell r="NI36">
            <v>0</v>
          </cell>
          <cell r="NJ36">
            <v>0</v>
          </cell>
          <cell r="NK36">
            <v>0</v>
          </cell>
          <cell r="NL36">
            <v>0</v>
          </cell>
          <cell r="NM36">
            <v>0</v>
          </cell>
          <cell r="NN36">
            <v>0</v>
          </cell>
          <cell r="NO36">
            <v>0</v>
          </cell>
          <cell r="NP36">
            <v>0</v>
          </cell>
          <cell r="NQ36">
            <v>0</v>
          </cell>
          <cell r="NR36">
            <v>0</v>
          </cell>
          <cell r="NS36">
            <v>0</v>
          </cell>
          <cell r="NT36">
            <v>0</v>
          </cell>
          <cell r="NU36">
            <v>0</v>
          </cell>
          <cell r="NV36">
            <v>0</v>
          </cell>
          <cell r="NW36">
            <v>0</v>
          </cell>
          <cell r="NX36">
            <v>0</v>
          </cell>
          <cell r="NY36">
            <v>0</v>
          </cell>
          <cell r="NZ36">
            <v>0</v>
          </cell>
          <cell r="OA36">
            <v>0</v>
          </cell>
          <cell r="OB36">
            <v>0</v>
          </cell>
          <cell r="OC36">
            <v>0</v>
          </cell>
          <cell r="OD36">
            <v>0</v>
          </cell>
          <cell r="OE36">
            <v>0</v>
          </cell>
          <cell r="OF36">
            <v>0</v>
          </cell>
          <cell r="OG36">
            <v>0</v>
          </cell>
          <cell r="OH36">
            <v>0</v>
          </cell>
          <cell r="OI36">
            <v>0</v>
          </cell>
          <cell r="OJ36">
            <v>0</v>
          </cell>
          <cell r="OL36" t="str">
            <v>нд</v>
          </cell>
          <cell r="OM36" t="str">
            <v>нд</v>
          </cell>
          <cell r="ON36" t="str">
            <v>нд</v>
          </cell>
          <cell r="OO36" t="str">
            <v>нд</v>
          </cell>
          <cell r="OP36" t="str">
            <v>нд</v>
          </cell>
          <cell r="OT36">
            <v>9766.9821273165726</v>
          </cell>
          <cell r="OV36">
            <v>709.20500000000004</v>
          </cell>
          <cell r="OW36">
            <v>119.191</v>
          </cell>
          <cell r="OX36">
            <v>0</v>
          </cell>
          <cell r="OY36">
            <v>10851</v>
          </cell>
          <cell r="OZ36">
            <v>2146.0064287200003</v>
          </cell>
        </row>
        <row r="37">
          <cell r="A37" t="str">
            <v>Г</v>
          </cell>
          <cell r="B37" t="str">
            <v>1.1.1.3.2</v>
          </cell>
          <cell r="C37"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7" t="str">
            <v>Г</v>
          </cell>
          <cell r="E37">
            <v>0</v>
          </cell>
          <cell r="H37">
            <v>0</v>
          </cell>
          <cell r="J37">
            <v>3932.6022027855006</v>
          </cell>
          <cell r="K37">
            <v>0</v>
          </cell>
          <cell r="L37">
            <v>3932.6022027855006</v>
          </cell>
          <cell r="M37">
            <v>818.12398278000001</v>
          </cell>
          <cell r="N37">
            <v>0</v>
          </cell>
          <cell r="O37">
            <v>245.11748446749993</v>
          </cell>
          <cell r="P37">
            <v>749.55393913499995</v>
          </cell>
          <cell r="Q37">
            <v>2119.8067964030001</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t="str">
            <v/>
          </cell>
          <cell r="BC37" t="str">
            <v/>
          </cell>
          <cell r="BD37" t="str">
            <v/>
          </cell>
          <cell r="BE37" t="str">
            <v/>
          </cell>
          <cell r="BF37">
            <v>0</v>
          </cell>
          <cell r="BG37">
            <v>0</v>
          </cell>
          <cell r="BH37">
            <v>0</v>
          </cell>
          <cell r="BI37">
            <v>0</v>
          </cell>
          <cell r="BJ37">
            <v>0</v>
          </cell>
          <cell r="BK37">
            <v>0</v>
          </cell>
          <cell r="BL37">
            <v>0</v>
          </cell>
          <cell r="BM37">
            <v>0</v>
          </cell>
          <cell r="BN37">
            <v>0</v>
          </cell>
          <cell r="BO37">
            <v>0</v>
          </cell>
          <cell r="BP37">
            <v>0</v>
          </cell>
          <cell r="BQ37">
            <v>0</v>
          </cell>
          <cell r="BR37">
            <v>0</v>
          </cell>
          <cell r="BS37">
            <v>0</v>
          </cell>
          <cell r="BT37">
            <v>0</v>
          </cell>
          <cell r="BU37">
            <v>0</v>
          </cell>
          <cell r="BV37">
            <v>0</v>
          </cell>
          <cell r="BW37">
            <v>0</v>
          </cell>
          <cell r="BX37">
            <v>0</v>
          </cell>
          <cell r="BY37">
            <v>0</v>
          </cell>
          <cell r="BZ37">
            <v>0</v>
          </cell>
          <cell r="CA37">
            <v>0</v>
          </cell>
          <cell r="CB37">
            <v>0</v>
          </cell>
          <cell r="CC37">
            <v>0</v>
          </cell>
          <cell r="CD37">
            <v>0</v>
          </cell>
          <cell r="CE37">
            <v>0</v>
          </cell>
          <cell r="CF37">
            <v>0</v>
          </cell>
          <cell r="CG37">
            <v>0</v>
          </cell>
          <cell r="CH37">
            <v>0</v>
          </cell>
          <cell r="CI37">
            <v>0</v>
          </cell>
          <cell r="CJ37">
            <v>0</v>
          </cell>
          <cell r="CK37">
            <v>0</v>
          </cell>
          <cell r="CL37">
            <v>0</v>
          </cell>
          <cell r="CM37">
            <v>0</v>
          </cell>
          <cell r="CN37">
            <v>0</v>
          </cell>
          <cell r="CO37">
            <v>0</v>
          </cell>
          <cell r="CP37">
            <v>0</v>
          </cell>
          <cell r="CQ37" t="str">
            <v/>
          </cell>
          <cell r="CR37" t="str">
            <v/>
          </cell>
          <cell r="CS37" t="str">
            <v/>
          </cell>
          <cell r="CT37" t="str">
            <v/>
          </cell>
          <cell r="CU37">
            <v>0</v>
          </cell>
          <cell r="CX37">
            <v>11773.071493446381</v>
          </cell>
          <cell r="CY37">
            <v>2007.6103241393257</v>
          </cell>
          <cell r="CZ37">
            <v>3841.5348877713004</v>
          </cell>
          <cell r="DA37">
            <v>3963.2928893735866</v>
          </cell>
          <cell r="DB37">
            <v>1960.6333921621663</v>
          </cell>
          <cell r="DE37">
            <v>0</v>
          </cell>
          <cell r="DG37">
            <v>2648.4101105499999</v>
          </cell>
          <cell r="DH37">
            <v>0</v>
          </cell>
          <cell r="DI37">
            <v>2648.4101105499999</v>
          </cell>
          <cell r="DJ37">
            <v>221.79169244000005</v>
          </cell>
          <cell r="DK37">
            <v>951.39924857999995</v>
          </cell>
          <cell r="DL37">
            <v>1337.37306115</v>
          </cell>
          <cell r="DM37">
            <v>137.84610837999995</v>
          </cell>
          <cell r="DN37">
            <v>3379.4845325921287</v>
          </cell>
          <cell r="DS37">
            <v>73</v>
          </cell>
          <cell r="DT37">
            <v>202.23975001333304</v>
          </cell>
          <cell r="DU37">
            <v>340.55043894068166</v>
          </cell>
          <cell r="DV37">
            <v>2763.6943436381139</v>
          </cell>
          <cell r="DW37">
            <v>202.23975001333304</v>
          </cell>
          <cell r="DX37" t="str">
            <v/>
          </cell>
          <cell r="DY37" t="str">
            <v/>
          </cell>
          <cell r="DZ37" t="str">
            <v/>
          </cell>
          <cell r="EA37" t="str">
            <v/>
          </cell>
          <cell r="EB37">
            <v>0</v>
          </cell>
          <cell r="EC37">
            <v>1131.7356273999999</v>
          </cell>
          <cell r="ED37">
            <v>17.569210549999998</v>
          </cell>
          <cell r="EE37">
            <v>335.6327546</v>
          </cell>
          <cell r="EF37">
            <v>669.69608814999992</v>
          </cell>
          <cell r="EG37">
            <v>108.83757410000001</v>
          </cell>
          <cell r="EH37">
            <v>210.02252780000001</v>
          </cell>
          <cell r="EI37">
            <v>3.2610385900000001</v>
          </cell>
          <cell r="EJ37">
            <v>51.45580812</v>
          </cell>
          <cell r="EK37">
            <v>131.85455195</v>
          </cell>
          <cell r="EL37">
            <v>23.451129139999999</v>
          </cell>
          <cell r="EM37">
            <v>921.71309960000008</v>
          </cell>
          <cell r="EN37">
            <v>14.308171959999999</v>
          </cell>
          <cell r="EO37">
            <v>284.17694647999997</v>
          </cell>
          <cell r="EP37">
            <v>537.84153619999995</v>
          </cell>
          <cell r="EQ37">
            <v>85.386444960000006</v>
          </cell>
          <cell r="ER37">
            <v>0</v>
          </cell>
          <cell r="ES37">
            <v>0</v>
          </cell>
          <cell r="ET37">
            <v>0</v>
          </cell>
          <cell r="EU37">
            <v>0</v>
          </cell>
          <cell r="EV37">
            <v>0</v>
          </cell>
          <cell r="EW37">
            <v>0</v>
          </cell>
          <cell r="EX37">
            <v>0</v>
          </cell>
          <cell r="EY37">
            <v>0</v>
          </cell>
          <cell r="EZ37">
            <v>0</v>
          </cell>
          <cell r="FA37">
            <v>0</v>
          </cell>
          <cell r="FB37">
            <v>921.71309960000008</v>
          </cell>
          <cell r="FC37">
            <v>14.308171959999999</v>
          </cell>
          <cell r="FD37">
            <v>284.17694647999997</v>
          </cell>
          <cell r="FE37">
            <v>537.84153619999995</v>
          </cell>
          <cell r="FF37">
            <v>85.386444960000006</v>
          </cell>
          <cell r="FG37" t="str">
            <v/>
          </cell>
          <cell r="FH37" t="str">
            <v/>
          </cell>
          <cell r="FI37" t="str">
            <v/>
          </cell>
          <cell r="FJ37" t="str">
            <v/>
          </cell>
          <cell r="FK37">
            <v>0</v>
          </cell>
          <cell r="FN37">
            <v>11773.071493446381</v>
          </cell>
          <cell r="FO37">
            <v>0</v>
          </cell>
          <cell r="FP37">
            <v>376.37899999999996</v>
          </cell>
          <cell r="FQ37">
            <v>0</v>
          </cell>
          <cell r="FR37">
            <v>2003.7250082983335</v>
          </cell>
          <cell r="FS37">
            <v>1945.1350082983336</v>
          </cell>
          <cell r="FT37">
            <v>2.74</v>
          </cell>
          <cell r="FU37">
            <v>55.85</v>
          </cell>
          <cell r="FV37">
            <v>148252</v>
          </cell>
          <cell r="FW37">
            <v>0</v>
          </cell>
          <cell r="FX37">
            <v>148252</v>
          </cell>
          <cell r="FZ37">
            <v>758.40588715000001</v>
          </cell>
          <cell r="GA37">
            <v>0</v>
          </cell>
          <cell r="GB37">
            <v>14.109</v>
          </cell>
          <cell r="GC37">
            <v>0</v>
          </cell>
          <cell r="GD37">
            <v>323.55900000000003</v>
          </cell>
          <cell r="GE37">
            <v>323.55900000000003</v>
          </cell>
          <cell r="GF37">
            <v>0</v>
          </cell>
          <cell r="GG37">
            <v>0</v>
          </cell>
          <cell r="GH37">
            <v>5039</v>
          </cell>
          <cell r="GI37">
            <v>0</v>
          </cell>
          <cell r="GJ37">
            <v>5039</v>
          </cell>
          <cell r="GK37">
            <v>6140.1608410664994</v>
          </cell>
          <cell r="GL37">
            <v>0</v>
          </cell>
          <cell r="GM37">
            <v>258.77600000000001</v>
          </cell>
          <cell r="GN37">
            <v>0</v>
          </cell>
          <cell r="GO37">
            <v>1287.7640000000001</v>
          </cell>
          <cell r="GP37">
            <v>1232.03</v>
          </cell>
          <cell r="GQ37">
            <v>0</v>
          </cell>
          <cell r="GR37">
            <v>51.734000000000002</v>
          </cell>
          <cell r="GS37">
            <v>76404</v>
          </cell>
          <cell r="GT37">
            <v>0</v>
          </cell>
          <cell r="GU37">
            <v>76404</v>
          </cell>
          <cell r="GV37">
            <v>0</v>
          </cell>
          <cell r="GW37">
            <v>0</v>
          </cell>
          <cell r="GX37">
            <v>0</v>
          </cell>
          <cell r="GY37">
            <v>0</v>
          </cell>
          <cell r="GZ37">
            <v>0</v>
          </cell>
          <cell r="HA37">
            <v>0</v>
          </cell>
          <cell r="HB37">
            <v>0</v>
          </cell>
          <cell r="HC37">
            <v>0</v>
          </cell>
          <cell r="HD37">
            <v>0</v>
          </cell>
          <cell r="HE37">
            <v>0</v>
          </cell>
          <cell r="HF37">
            <v>0</v>
          </cell>
          <cell r="HG37">
            <v>0</v>
          </cell>
          <cell r="HH37">
            <v>0</v>
          </cell>
          <cell r="HI37">
            <v>0</v>
          </cell>
          <cell r="HJ37">
            <v>0</v>
          </cell>
          <cell r="HK37">
            <v>0</v>
          </cell>
          <cell r="HL37">
            <v>0</v>
          </cell>
          <cell r="HM37">
            <v>0</v>
          </cell>
          <cell r="HN37">
            <v>0</v>
          </cell>
          <cell r="HO37">
            <v>0</v>
          </cell>
          <cell r="HP37">
            <v>0</v>
          </cell>
          <cell r="HQ37">
            <v>0</v>
          </cell>
          <cell r="HR37">
            <v>1143.433344503333</v>
          </cell>
          <cell r="HS37">
            <v>0</v>
          </cell>
          <cell r="HT37">
            <v>105</v>
          </cell>
          <cell r="HU37">
            <v>0</v>
          </cell>
          <cell r="HV37">
            <v>0</v>
          </cell>
          <cell r="HW37">
            <v>0</v>
          </cell>
          <cell r="HX37">
            <v>0</v>
          </cell>
          <cell r="HY37">
            <v>0</v>
          </cell>
          <cell r="HZ37">
            <v>1</v>
          </cell>
          <cell r="IA37">
            <v>0</v>
          </cell>
          <cell r="IB37">
            <v>1</v>
          </cell>
          <cell r="IC37">
            <v>4996.7274965631668</v>
          </cell>
          <cell r="ID37">
            <v>0</v>
          </cell>
          <cell r="IE37">
            <v>153.77599999999998</v>
          </cell>
          <cell r="IF37">
            <v>0</v>
          </cell>
          <cell r="IG37">
            <v>1287.7640000000001</v>
          </cell>
          <cell r="IH37">
            <v>1232.03</v>
          </cell>
          <cell r="II37">
            <v>0</v>
          </cell>
          <cell r="IJ37">
            <v>51.734000000000002</v>
          </cell>
          <cell r="IK37">
            <v>76403</v>
          </cell>
          <cell r="IL37">
            <v>0</v>
          </cell>
          <cell r="IM37">
            <v>76403</v>
          </cell>
          <cell r="IN37">
            <v>0</v>
          </cell>
          <cell r="IO37">
            <v>0</v>
          </cell>
          <cell r="IP37">
            <v>0</v>
          </cell>
          <cell r="IQ37">
            <v>0</v>
          </cell>
          <cell r="IR37">
            <v>0</v>
          </cell>
          <cell r="IS37">
            <v>0</v>
          </cell>
          <cell r="IT37">
            <v>0</v>
          </cell>
          <cell r="IU37">
            <v>0</v>
          </cell>
          <cell r="IV37">
            <v>0</v>
          </cell>
          <cell r="IW37">
            <v>0</v>
          </cell>
          <cell r="IX37">
            <v>0</v>
          </cell>
          <cell r="IY37">
            <v>509.59348974</v>
          </cell>
          <cell r="IZ37">
            <v>0</v>
          </cell>
          <cell r="JA37">
            <v>24.921999999999997</v>
          </cell>
          <cell r="JB37">
            <v>0</v>
          </cell>
          <cell r="JC37">
            <v>377.14400000000001</v>
          </cell>
          <cell r="JD37">
            <v>377.14400000000001</v>
          </cell>
          <cell r="JE37">
            <v>0</v>
          </cell>
          <cell r="JF37">
            <v>0</v>
          </cell>
          <cell r="JG37">
            <v>33</v>
          </cell>
          <cell r="JH37">
            <v>0</v>
          </cell>
          <cell r="JI37">
            <v>33</v>
          </cell>
          <cell r="JJ37">
            <v>166.82267041</v>
          </cell>
          <cell r="JK37">
            <v>0</v>
          </cell>
          <cell r="JL37">
            <v>7.0890000000000004</v>
          </cell>
          <cell r="JM37">
            <v>0</v>
          </cell>
          <cell r="JN37">
            <v>126.196</v>
          </cell>
          <cell r="JO37">
            <v>126.196</v>
          </cell>
          <cell r="JP37">
            <v>0</v>
          </cell>
          <cell r="JQ37">
            <v>0</v>
          </cell>
          <cell r="JR37">
            <v>1</v>
          </cell>
          <cell r="JS37">
            <v>0</v>
          </cell>
          <cell r="JT37">
            <v>1</v>
          </cell>
          <cell r="JU37">
            <v>342.77081932999999</v>
          </cell>
          <cell r="JV37">
            <v>0</v>
          </cell>
          <cell r="JW37">
            <v>17.832999999999998</v>
          </cell>
          <cell r="JX37">
            <v>0</v>
          </cell>
          <cell r="JY37">
            <v>250.94800000000001</v>
          </cell>
          <cell r="JZ37">
            <v>250.94800000000001</v>
          </cell>
          <cell r="KA37">
            <v>0</v>
          </cell>
          <cell r="KB37">
            <v>0</v>
          </cell>
          <cell r="KC37">
            <v>32</v>
          </cell>
          <cell r="KD37">
            <v>0</v>
          </cell>
          <cell r="KE37">
            <v>32</v>
          </cell>
          <cell r="KF37">
            <v>0</v>
          </cell>
          <cell r="KG37">
            <v>0</v>
          </cell>
          <cell r="KH37">
            <v>0</v>
          </cell>
          <cell r="KI37">
            <v>0</v>
          </cell>
          <cell r="KJ37">
            <v>0</v>
          </cell>
          <cell r="KK37">
            <v>0</v>
          </cell>
          <cell r="KL37">
            <v>0</v>
          </cell>
          <cell r="KM37">
            <v>0</v>
          </cell>
          <cell r="KN37">
            <v>0</v>
          </cell>
          <cell r="KO37">
            <v>0</v>
          </cell>
          <cell r="KP37">
            <v>0</v>
          </cell>
          <cell r="KQ37">
            <v>0</v>
          </cell>
          <cell r="KR37">
            <v>0</v>
          </cell>
          <cell r="KS37">
            <v>0</v>
          </cell>
          <cell r="KT37">
            <v>0</v>
          </cell>
          <cell r="KU37">
            <v>0</v>
          </cell>
          <cell r="KV37">
            <v>0</v>
          </cell>
          <cell r="KW37">
            <v>0</v>
          </cell>
          <cell r="KX37">
            <v>0</v>
          </cell>
          <cell r="KY37">
            <v>0</v>
          </cell>
          <cell r="KZ37">
            <v>0</v>
          </cell>
          <cell r="LA37">
            <v>0</v>
          </cell>
          <cell r="LB37">
            <v>342.77081932999999</v>
          </cell>
          <cell r="LC37">
            <v>0</v>
          </cell>
          <cell r="LD37">
            <v>17.832999999999998</v>
          </cell>
          <cell r="LE37">
            <v>0</v>
          </cell>
          <cell r="LF37">
            <v>250.94800000000001</v>
          </cell>
          <cell r="LG37">
            <v>250.94800000000001</v>
          </cell>
          <cell r="LH37">
            <v>0</v>
          </cell>
          <cell r="LI37">
            <v>0</v>
          </cell>
          <cell r="LJ37">
            <v>32</v>
          </cell>
          <cell r="LK37">
            <v>0</v>
          </cell>
          <cell r="LL37">
            <v>32</v>
          </cell>
          <cell r="LQ37">
            <v>0</v>
          </cell>
          <cell r="LR37">
            <v>55.8</v>
          </cell>
          <cell r="LS37">
            <v>0</v>
          </cell>
          <cell r="LT37">
            <v>0</v>
          </cell>
          <cell r="LU37">
            <v>0</v>
          </cell>
          <cell r="LX37">
            <v>0</v>
          </cell>
          <cell r="LY37">
            <v>0</v>
          </cell>
          <cell r="LZ37">
            <v>0</v>
          </cell>
          <cell r="MA37">
            <v>0</v>
          </cell>
          <cell r="MB37">
            <v>0</v>
          </cell>
          <cell r="MC37">
            <v>0</v>
          </cell>
          <cell r="MD37">
            <v>0</v>
          </cell>
          <cell r="ME37">
            <v>0</v>
          </cell>
          <cell r="MF37">
            <v>0</v>
          </cell>
          <cell r="MG37">
            <v>0</v>
          </cell>
          <cell r="MH37">
            <v>0</v>
          </cell>
          <cell r="MI37">
            <v>0</v>
          </cell>
          <cell r="MJ37">
            <v>0</v>
          </cell>
          <cell r="MK37">
            <v>0</v>
          </cell>
          <cell r="ML37">
            <v>0</v>
          </cell>
          <cell r="MM37">
            <v>0</v>
          </cell>
          <cell r="MN37">
            <v>0</v>
          </cell>
          <cell r="MO37">
            <v>0</v>
          </cell>
          <cell r="MP37">
            <v>0</v>
          </cell>
          <cell r="MQ37">
            <v>0</v>
          </cell>
          <cell r="MR37">
            <v>0</v>
          </cell>
          <cell r="MS37">
            <v>0</v>
          </cell>
          <cell r="MT37">
            <v>0</v>
          </cell>
          <cell r="MU37">
            <v>0</v>
          </cell>
          <cell r="MV37">
            <v>0</v>
          </cell>
          <cell r="MW37">
            <v>0</v>
          </cell>
          <cell r="MX37">
            <v>0</v>
          </cell>
          <cell r="MY37">
            <v>0</v>
          </cell>
          <cell r="MZ37">
            <v>0</v>
          </cell>
          <cell r="NA37">
            <v>0</v>
          </cell>
          <cell r="NB37">
            <v>0</v>
          </cell>
          <cell r="NC37">
            <v>0</v>
          </cell>
          <cell r="ND37">
            <v>0</v>
          </cell>
          <cell r="NE37">
            <v>0</v>
          </cell>
          <cell r="NF37">
            <v>0</v>
          </cell>
          <cell r="NG37">
            <v>0</v>
          </cell>
          <cell r="NH37">
            <v>0</v>
          </cell>
          <cell r="NI37">
            <v>0</v>
          </cell>
          <cell r="NJ37">
            <v>0</v>
          </cell>
          <cell r="NK37">
            <v>0</v>
          </cell>
          <cell r="NL37">
            <v>0</v>
          </cell>
          <cell r="NM37">
            <v>0</v>
          </cell>
          <cell r="NN37">
            <v>0</v>
          </cell>
          <cell r="NO37">
            <v>0</v>
          </cell>
          <cell r="NP37">
            <v>0</v>
          </cell>
          <cell r="NQ37">
            <v>0</v>
          </cell>
          <cell r="NR37">
            <v>0</v>
          </cell>
          <cell r="NS37">
            <v>0</v>
          </cell>
          <cell r="NT37">
            <v>0</v>
          </cell>
          <cell r="NU37">
            <v>0</v>
          </cell>
          <cell r="NV37">
            <v>0</v>
          </cell>
          <cell r="NW37">
            <v>0</v>
          </cell>
          <cell r="NX37">
            <v>0</v>
          </cell>
          <cell r="NY37">
            <v>0</v>
          </cell>
          <cell r="NZ37">
            <v>0</v>
          </cell>
          <cell r="OA37">
            <v>0</v>
          </cell>
          <cell r="OB37">
            <v>0</v>
          </cell>
          <cell r="OC37">
            <v>0</v>
          </cell>
          <cell r="OD37">
            <v>0</v>
          </cell>
          <cell r="OE37">
            <v>0</v>
          </cell>
          <cell r="OF37">
            <v>0</v>
          </cell>
          <cell r="OG37">
            <v>0</v>
          </cell>
          <cell r="OH37">
            <v>0</v>
          </cell>
          <cell r="OI37">
            <v>0</v>
          </cell>
          <cell r="OJ37">
            <v>0</v>
          </cell>
          <cell r="OL37" t="str">
            <v>нд</v>
          </cell>
          <cell r="OM37" t="str">
            <v>нд</v>
          </cell>
          <cell r="ON37" t="str">
            <v>нд</v>
          </cell>
          <cell r="OO37" t="str">
            <v>нд</v>
          </cell>
          <cell r="OP37" t="str">
            <v>нд</v>
          </cell>
          <cell r="OT37">
            <v>9766.9821273165726</v>
          </cell>
          <cell r="OV37">
            <v>709.20500000000004</v>
          </cell>
          <cell r="OW37">
            <v>119.191</v>
          </cell>
          <cell r="OX37">
            <v>0</v>
          </cell>
          <cell r="OY37">
            <v>10851</v>
          </cell>
          <cell r="OZ37">
            <v>2146.0064287200003</v>
          </cell>
        </row>
        <row r="38">
          <cell r="A38" t="str">
            <v>Г</v>
          </cell>
          <cell r="B38" t="str">
            <v>1.1.1.4</v>
          </cell>
          <cell r="C38"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ell>
          <cell r="D38" t="str">
            <v>Г</v>
          </cell>
          <cell r="E38">
            <v>1087.2577293213737</v>
          </cell>
          <cell r="H38">
            <v>708.07523048459996</v>
          </cell>
          <cell r="J38">
            <v>4371.9922418822744</v>
          </cell>
          <cell r="K38">
            <v>439.39003909677365</v>
          </cell>
          <cell r="L38">
            <v>3932.6022027855006</v>
          </cell>
          <cell r="M38">
            <v>818.12398278000001</v>
          </cell>
          <cell r="N38">
            <v>0</v>
          </cell>
          <cell r="O38">
            <v>245.11748446749993</v>
          </cell>
          <cell r="P38">
            <v>749.55393913499995</v>
          </cell>
          <cell r="Q38">
            <v>2119.8067964030001</v>
          </cell>
          <cell r="R38">
            <v>327.47464466281298</v>
          </cell>
          <cell r="S38">
            <v>0</v>
          </cell>
          <cell r="T38">
            <v>0</v>
          </cell>
          <cell r="U38">
            <v>144.64646711901082</v>
          </cell>
          <cell r="V38">
            <v>12.93014812</v>
          </cell>
          <cell r="W38">
            <v>169.8980294238022</v>
          </cell>
          <cell r="X38">
            <v>30.557529613999591</v>
          </cell>
          <cell r="Y38">
            <v>0</v>
          </cell>
          <cell r="Z38">
            <v>0</v>
          </cell>
          <cell r="AA38">
            <v>0</v>
          </cell>
          <cell r="AB38">
            <v>0</v>
          </cell>
          <cell r="AC38">
            <v>30.557529613999591</v>
          </cell>
          <cell r="AD38">
            <v>34.216362386000412</v>
          </cell>
          <cell r="AE38">
            <v>0</v>
          </cell>
          <cell r="AF38">
            <v>0</v>
          </cell>
          <cell r="AG38">
            <v>0</v>
          </cell>
          <cell r="AH38">
            <v>0</v>
          </cell>
          <cell r="AI38">
            <v>34.216362386000412</v>
          </cell>
          <cell r="AJ38">
            <v>0</v>
          </cell>
          <cell r="AK38">
            <v>0</v>
          </cell>
          <cell r="AL38">
            <v>0</v>
          </cell>
          <cell r="AM38">
            <v>0</v>
          </cell>
          <cell r="AN38">
            <v>0</v>
          </cell>
          <cell r="AO38">
            <v>0</v>
          </cell>
          <cell r="AP38">
            <v>262.70075266281299</v>
          </cell>
          <cell r="AQ38">
            <v>0</v>
          </cell>
          <cell r="AR38">
            <v>0</v>
          </cell>
          <cell r="AS38">
            <v>144.64646711901082</v>
          </cell>
          <cell r="AT38">
            <v>12.93014812</v>
          </cell>
          <cell r="AU38">
            <v>105.12413742380218</v>
          </cell>
          <cell r="AV38">
            <v>34.216362386000412</v>
          </cell>
          <cell r="AW38">
            <v>0</v>
          </cell>
          <cell r="AX38">
            <v>0</v>
          </cell>
          <cell r="AY38">
            <v>0</v>
          </cell>
          <cell r="AZ38">
            <v>0</v>
          </cell>
          <cell r="BA38">
            <v>34.216362386000412</v>
          </cell>
          <cell r="BB38">
            <v>1</v>
          </cell>
          <cell r="BC38" t="str">
            <v/>
          </cell>
          <cell r="BD38" t="str">
            <v/>
          </cell>
          <cell r="BE38" t="str">
            <v/>
          </cell>
          <cell r="BF38" t="str">
            <v>1</v>
          </cell>
          <cell r="BG38">
            <v>60.207540260000002</v>
          </cell>
          <cell r="BH38">
            <v>0</v>
          </cell>
          <cell r="BI38">
            <v>0</v>
          </cell>
          <cell r="BJ38">
            <v>0</v>
          </cell>
          <cell r="BK38">
            <v>0</v>
          </cell>
          <cell r="BL38">
            <v>60.207540260000002</v>
          </cell>
          <cell r="BM38">
            <v>56.494815160000002</v>
          </cell>
          <cell r="BN38">
            <v>0</v>
          </cell>
          <cell r="BO38">
            <v>0</v>
          </cell>
          <cell r="BP38">
            <v>1.4155085000000001</v>
          </cell>
          <cell r="BQ38">
            <v>0</v>
          </cell>
          <cell r="BR38">
            <v>55.07930666</v>
          </cell>
          <cell r="BS38">
            <v>3.7127251000000001</v>
          </cell>
          <cell r="BT38">
            <v>0</v>
          </cell>
          <cell r="BU38">
            <v>0</v>
          </cell>
          <cell r="BV38">
            <v>-1.4155085000000001</v>
          </cell>
          <cell r="BW38">
            <v>0</v>
          </cell>
          <cell r="BX38">
            <v>5.1282335999999997</v>
          </cell>
          <cell r="BY38">
            <v>0</v>
          </cell>
          <cell r="BZ38">
            <v>0</v>
          </cell>
          <cell r="CA38">
            <v>0</v>
          </cell>
          <cell r="CB38">
            <v>0</v>
          </cell>
          <cell r="CC38">
            <v>0</v>
          </cell>
          <cell r="CD38">
            <v>0</v>
          </cell>
          <cell r="CE38">
            <v>0</v>
          </cell>
          <cell r="CF38">
            <v>0</v>
          </cell>
          <cell r="CG38">
            <v>0</v>
          </cell>
          <cell r="CH38">
            <v>0</v>
          </cell>
          <cell r="CI38">
            <v>0</v>
          </cell>
          <cell r="CJ38">
            <v>0</v>
          </cell>
          <cell r="CK38">
            <v>3.7127251000000001</v>
          </cell>
          <cell r="CL38">
            <v>0</v>
          </cell>
          <cell r="CM38">
            <v>0</v>
          </cell>
          <cell r="CN38">
            <v>-1.4155085000000001</v>
          </cell>
          <cell r="CO38">
            <v>0</v>
          </cell>
          <cell r="CP38">
            <v>5.1282335999999997</v>
          </cell>
          <cell r="CQ38" t="str">
            <v/>
          </cell>
          <cell r="CR38" t="str">
            <v/>
          </cell>
          <cell r="CS38" t="str">
            <v/>
          </cell>
          <cell r="CT38" t="str">
            <v/>
          </cell>
          <cell r="CU38">
            <v>0</v>
          </cell>
          <cell r="CX38">
            <v>11773.071493446381</v>
          </cell>
          <cell r="CY38">
            <v>2007.6103241393257</v>
          </cell>
          <cell r="CZ38">
            <v>3841.5348877713004</v>
          </cell>
          <cell r="DA38">
            <v>3963.2928893735866</v>
          </cell>
          <cell r="DB38">
            <v>1960.6333921621663</v>
          </cell>
          <cell r="DE38">
            <v>651.21752349000008</v>
          </cell>
          <cell r="DG38">
            <v>2968.4544600948111</v>
          </cell>
          <cell r="DH38">
            <v>320.04434954481121</v>
          </cell>
          <cell r="DI38">
            <v>2648.4101105499999</v>
          </cell>
          <cell r="DJ38">
            <v>221.79169244000005</v>
          </cell>
          <cell r="DK38">
            <v>951.39924857999995</v>
          </cell>
          <cell r="DL38">
            <v>1337.37306115</v>
          </cell>
          <cell r="DM38">
            <v>137.84610837999995</v>
          </cell>
          <cell r="DN38">
            <v>3379.4845325921287</v>
          </cell>
          <cell r="DS38">
            <v>73</v>
          </cell>
          <cell r="DT38">
            <v>202.23975001333304</v>
          </cell>
          <cell r="DU38">
            <v>340.55043894068166</v>
          </cell>
          <cell r="DV38">
            <v>2763.6943436381139</v>
          </cell>
          <cell r="DW38">
            <v>202.23975001333304</v>
          </cell>
          <cell r="DX38">
            <v>1</v>
          </cell>
          <cell r="DY38">
            <v>1</v>
          </cell>
          <cell r="DZ38" t="str">
            <v/>
          </cell>
          <cell r="EA38" t="str">
            <v/>
          </cell>
          <cell r="EB38" t="str">
            <v>1 1</v>
          </cell>
          <cell r="EC38">
            <v>1131.7356273999999</v>
          </cell>
          <cell r="ED38">
            <v>17.569210549999998</v>
          </cell>
          <cell r="EE38">
            <v>335.6327546</v>
          </cell>
          <cell r="EF38">
            <v>669.69608814999992</v>
          </cell>
          <cell r="EG38">
            <v>108.83757410000001</v>
          </cell>
          <cell r="EH38">
            <v>210.02252780000001</v>
          </cell>
          <cell r="EI38">
            <v>3.2610385900000001</v>
          </cell>
          <cell r="EJ38">
            <v>51.45580812</v>
          </cell>
          <cell r="EK38">
            <v>131.85455195</v>
          </cell>
          <cell r="EL38">
            <v>23.451129139999999</v>
          </cell>
          <cell r="EM38">
            <v>921.71309960000008</v>
          </cell>
          <cell r="EN38">
            <v>14.308171959999999</v>
          </cell>
          <cell r="EO38">
            <v>284.17694647999997</v>
          </cell>
          <cell r="EP38">
            <v>537.84153619999995</v>
          </cell>
          <cell r="EQ38">
            <v>85.386444960000006</v>
          </cell>
          <cell r="ER38">
            <v>0</v>
          </cell>
          <cell r="ES38">
            <v>0</v>
          </cell>
          <cell r="ET38">
            <v>0</v>
          </cell>
          <cell r="EU38">
            <v>0</v>
          </cell>
          <cell r="EV38">
            <v>0</v>
          </cell>
          <cell r="EW38">
            <v>0</v>
          </cell>
          <cell r="EX38">
            <v>0</v>
          </cell>
          <cell r="EY38">
            <v>0</v>
          </cell>
          <cell r="EZ38">
            <v>0</v>
          </cell>
          <cell r="FA38">
            <v>0</v>
          </cell>
          <cell r="FB38">
            <v>921.71309960000008</v>
          </cell>
          <cell r="FC38">
            <v>14.308171959999999</v>
          </cell>
          <cell r="FD38">
            <v>284.17694647999997</v>
          </cell>
          <cell r="FE38">
            <v>537.84153619999995</v>
          </cell>
          <cell r="FF38">
            <v>85.386444960000006</v>
          </cell>
          <cell r="FG38">
            <v>1</v>
          </cell>
          <cell r="FH38">
            <v>1</v>
          </cell>
          <cell r="FI38">
            <v>1</v>
          </cell>
          <cell r="FJ38">
            <v>1</v>
          </cell>
          <cell r="FK38" t="str">
            <v>1 1 1 1</v>
          </cell>
          <cell r="FN38">
            <v>11773.071493446381</v>
          </cell>
          <cell r="FO38">
            <v>0</v>
          </cell>
          <cell r="FP38">
            <v>376.37899999999996</v>
          </cell>
          <cell r="FQ38">
            <v>0</v>
          </cell>
          <cell r="FR38">
            <v>2003.7250082983335</v>
          </cell>
          <cell r="FS38">
            <v>1945.1350082983336</v>
          </cell>
          <cell r="FT38">
            <v>2.74</v>
          </cell>
          <cell r="FU38">
            <v>55.85</v>
          </cell>
          <cell r="FV38">
            <v>148252</v>
          </cell>
          <cell r="FW38">
            <v>0</v>
          </cell>
          <cell r="FX38">
            <v>148252</v>
          </cell>
          <cell r="FZ38">
            <v>758.40588715000001</v>
          </cell>
          <cell r="GA38">
            <v>0</v>
          </cell>
          <cell r="GB38">
            <v>14.109</v>
          </cell>
          <cell r="GC38">
            <v>0</v>
          </cell>
          <cell r="GD38">
            <v>323.55900000000003</v>
          </cell>
          <cell r="GE38">
            <v>323.55900000000003</v>
          </cell>
          <cell r="GF38">
            <v>0</v>
          </cell>
          <cell r="GG38">
            <v>0</v>
          </cell>
          <cell r="GH38">
            <v>5039</v>
          </cell>
          <cell r="GI38">
            <v>0</v>
          </cell>
          <cell r="GJ38">
            <v>5039</v>
          </cell>
          <cell r="GK38">
            <v>6140.1608410664994</v>
          </cell>
          <cell r="GL38">
            <v>0</v>
          </cell>
          <cell r="GM38">
            <v>258.77600000000001</v>
          </cell>
          <cell r="GN38">
            <v>0</v>
          </cell>
          <cell r="GO38">
            <v>1287.7640000000001</v>
          </cell>
          <cell r="GP38">
            <v>1232.03</v>
          </cell>
          <cell r="GQ38">
            <v>0</v>
          </cell>
          <cell r="GR38">
            <v>51.734000000000002</v>
          </cell>
          <cell r="GS38">
            <v>76404</v>
          </cell>
          <cell r="GT38">
            <v>0</v>
          </cell>
          <cell r="GU38">
            <v>76404</v>
          </cell>
          <cell r="GV38">
            <v>0</v>
          </cell>
          <cell r="GW38">
            <v>0</v>
          </cell>
          <cell r="GX38">
            <v>0</v>
          </cell>
          <cell r="GY38">
            <v>0</v>
          </cell>
          <cell r="GZ38">
            <v>0</v>
          </cell>
          <cell r="HA38">
            <v>0</v>
          </cell>
          <cell r="HB38">
            <v>0</v>
          </cell>
          <cell r="HC38">
            <v>0</v>
          </cell>
          <cell r="HD38">
            <v>0</v>
          </cell>
          <cell r="HE38">
            <v>0</v>
          </cell>
          <cell r="HF38">
            <v>0</v>
          </cell>
          <cell r="HG38">
            <v>0</v>
          </cell>
          <cell r="HH38">
            <v>0</v>
          </cell>
          <cell r="HI38">
            <v>0</v>
          </cell>
          <cell r="HJ38">
            <v>0</v>
          </cell>
          <cell r="HK38">
            <v>0</v>
          </cell>
          <cell r="HL38">
            <v>0</v>
          </cell>
          <cell r="HM38">
            <v>0</v>
          </cell>
          <cell r="HN38">
            <v>0</v>
          </cell>
          <cell r="HO38">
            <v>0</v>
          </cell>
          <cell r="HP38">
            <v>0</v>
          </cell>
          <cell r="HQ38">
            <v>0</v>
          </cell>
          <cell r="HR38">
            <v>1143.433344503333</v>
          </cell>
          <cell r="HS38">
            <v>0</v>
          </cell>
          <cell r="HT38">
            <v>105</v>
          </cell>
          <cell r="HU38">
            <v>0</v>
          </cell>
          <cell r="HV38">
            <v>0</v>
          </cell>
          <cell r="HW38">
            <v>0</v>
          </cell>
          <cell r="HX38">
            <v>0</v>
          </cell>
          <cell r="HY38">
            <v>0</v>
          </cell>
          <cell r="HZ38">
            <v>1</v>
          </cell>
          <cell r="IA38">
            <v>0</v>
          </cell>
          <cell r="IB38">
            <v>1</v>
          </cell>
          <cell r="IC38">
            <v>4996.7274965631668</v>
          </cell>
          <cell r="ID38">
            <v>0</v>
          </cell>
          <cell r="IE38">
            <v>153.77599999999998</v>
          </cell>
          <cell r="IF38">
            <v>0</v>
          </cell>
          <cell r="IG38">
            <v>1287.7640000000001</v>
          </cell>
          <cell r="IH38">
            <v>1232.03</v>
          </cell>
          <cell r="II38">
            <v>0</v>
          </cell>
          <cell r="IJ38">
            <v>51.734000000000002</v>
          </cell>
          <cell r="IK38">
            <v>76403</v>
          </cell>
          <cell r="IL38">
            <v>0</v>
          </cell>
          <cell r="IM38">
            <v>76403</v>
          </cell>
          <cell r="IN38">
            <v>0</v>
          </cell>
          <cell r="IO38">
            <v>0</v>
          </cell>
          <cell r="IP38">
            <v>0</v>
          </cell>
          <cell r="IQ38">
            <v>0</v>
          </cell>
          <cell r="IR38">
            <v>0</v>
          </cell>
          <cell r="IS38">
            <v>0</v>
          </cell>
          <cell r="IT38">
            <v>0</v>
          </cell>
          <cell r="IU38">
            <v>0</v>
          </cell>
          <cell r="IV38">
            <v>0</v>
          </cell>
          <cell r="IW38">
            <v>0</v>
          </cell>
          <cell r="IX38">
            <v>0</v>
          </cell>
          <cell r="IY38">
            <v>509.59348974</v>
          </cell>
          <cell r="IZ38">
            <v>0</v>
          </cell>
          <cell r="JA38">
            <v>24.921999999999997</v>
          </cell>
          <cell r="JB38">
            <v>0</v>
          </cell>
          <cell r="JC38">
            <v>377.14400000000001</v>
          </cell>
          <cell r="JD38">
            <v>377.14400000000001</v>
          </cell>
          <cell r="JE38">
            <v>0</v>
          </cell>
          <cell r="JF38">
            <v>0</v>
          </cell>
          <cell r="JG38">
            <v>33</v>
          </cell>
          <cell r="JH38">
            <v>0</v>
          </cell>
          <cell r="JI38">
            <v>33</v>
          </cell>
          <cell r="JJ38">
            <v>166.82267041</v>
          </cell>
          <cell r="JK38">
            <v>0</v>
          </cell>
          <cell r="JL38">
            <v>7.0890000000000004</v>
          </cell>
          <cell r="JM38">
            <v>0</v>
          </cell>
          <cell r="JN38">
            <v>126.196</v>
          </cell>
          <cell r="JO38">
            <v>126.196</v>
          </cell>
          <cell r="JP38">
            <v>0</v>
          </cell>
          <cell r="JQ38">
            <v>0</v>
          </cell>
          <cell r="JR38">
            <v>1</v>
          </cell>
          <cell r="JS38">
            <v>0</v>
          </cell>
          <cell r="JT38">
            <v>1</v>
          </cell>
          <cell r="JU38">
            <v>342.77081932999999</v>
          </cell>
          <cell r="JV38">
            <v>0</v>
          </cell>
          <cell r="JW38">
            <v>17.832999999999998</v>
          </cell>
          <cell r="JX38">
            <v>0</v>
          </cell>
          <cell r="JY38">
            <v>250.94800000000001</v>
          </cell>
          <cell r="JZ38">
            <v>250.94800000000001</v>
          </cell>
          <cell r="KA38">
            <v>0</v>
          </cell>
          <cell r="KB38">
            <v>0</v>
          </cell>
          <cell r="KC38">
            <v>32</v>
          </cell>
          <cell r="KD38">
            <v>0</v>
          </cell>
          <cell r="KE38">
            <v>32</v>
          </cell>
          <cell r="KF38">
            <v>0</v>
          </cell>
          <cell r="KG38">
            <v>0</v>
          </cell>
          <cell r="KH38">
            <v>0</v>
          </cell>
          <cell r="KI38">
            <v>0</v>
          </cell>
          <cell r="KJ38">
            <v>0</v>
          </cell>
          <cell r="KK38">
            <v>0</v>
          </cell>
          <cell r="KL38">
            <v>0</v>
          </cell>
          <cell r="KM38">
            <v>0</v>
          </cell>
          <cell r="KN38">
            <v>0</v>
          </cell>
          <cell r="KO38">
            <v>0</v>
          </cell>
          <cell r="KP38">
            <v>0</v>
          </cell>
          <cell r="KQ38">
            <v>0</v>
          </cell>
          <cell r="KR38">
            <v>0</v>
          </cell>
          <cell r="KS38">
            <v>0</v>
          </cell>
          <cell r="KT38">
            <v>0</v>
          </cell>
          <cell r="KU38">
            <v>0</v>
          </cell>
          <cell r="KV38">
            <v>0</v>
          </cell>
          <cell r="KW38">
            <v>0</v>
          </cell>
          <cell r="KX38">
            <v>0</v>
          </cell>
          <cell r="KY38">
            <v>0</v>
          </cell>
          <cell r="KZ38">
            <v>0</v>
          </cell>
          <cell r="LA38">
            <v>0</v>
          </cell>
          <cell r="LB38">
            <v>342.77081932999999</v>
          </cell>
          <cell r="LC38">
            <v>0</v>
          </cell>
          <cell r="LD38">
            <v>17.832999999999998</v>
          </cell>
          <cell r="LE38">
            <v>0</v>
          </cell>
          <cell r="LF38">
            <v>250.94800000000001</v>
          </cell>
          <cell r="LG38">
            <v>250.94800000000001</v>
          </cell>
          <cell r="LH38">
            <v>0</v>
          </cell>
          <cell r="LI38">
            <v>0</v>
          </cell>
          <cell r="LJ38">
            <v>32</v>
          </cell>
          <cell r="LK38">
            <v>0</v>
          </cell>
          <cell r="LL38">
            <v>32</v>
          </cell>
          <cell r="LQ38">
            <v>0</v>
          </cell>
          <cell r="LR38">
            <v>55.8</v>
          </cell>
          <cell r="LS38">
            <v>0</v>
          </cell>
          <cell r="LT38">
            <v>0</v>
          </cell>
          <cell r="LU38">
            <v>0</v>
          </cell>
          <cell r="LX38">
            <v>0</v>
          </cell>
          <cell r="LY38">
            <v>0</v>
          </cell>
          <cell r="LZ38">
            <v>0</v>
          </cell>
          <cell r="MA38">
            <v>0</v>
          </cell>
          <cell r="MB38">
            <v>0</v>
          </cell>
          <cell r="MC38">
            <v>0</v>
          </cell>
          <cell r="MD38">
            <v>0</v>
          </cell>
          <cell r="ME38">
            <v>0</v>
          </cell>
          <cell r="MF38">
            <v>0</v>
          </cell>
          <cell r="MG38">
            <v>0</v>
          </cell>
          <cell r="MH38">
            <v>0</v>
          </cell>
          <cell r="MI38">
            <v>0</v>
          </cell>
          <cell r="MJ38">
            <v>0</v>
          </cell>
          <cell r="MK38">
            <v>0</v>
          </cell>
          <cell r="ML38">
            <v>0</v>
          </cell>
          <cell r="MM38">
            <v>0</v>
          </cell>
          <cell r="MN38">
            <v>0</v>
          </cell>
          <cell r="MO38">
            <v>0</v>
          </cell>
          <cell r="MP38">
            <v>0</v>
          </cell>
          <cell r="MQ38">
            <v>0</v>
          </cell>
          <cell r="MR38">
            <v>0</v>
          </cell>
          <cell r="MS38">
            <v>0</v>
          </cell>
          <cell r="MT38">
            <v>0</v>
          </cell>
          <cell r="MU38">
            <v>0</v>
          </cell>
          <cell r="MV38">
            <v>0</v>
          </cell>
          <cell r="MW38">
            <v>0</v>
          </cell>
          <cell r="MX38">
            <v>0</v>
          </cell>
          <cell r="MY38">
            <v>0</v>
          </cell>
          <cell r="MZ38">
            <v>0</v>
          </cell>
          <cell r="NA38">
            <v>0</v>
          </cell>
          <cell r="NB38">
            <v>0</v>
          </cell>
          <cell r="NC38">
            <v>0</v>
          </cell>
          <cell r="ND38">
            <v>0</v>
          </cell>
          <cell r="NE38">
            <v>0</v>
          </cell>
          <cell r="NF38">
            <v>0</v>
          </cell>
          <cell r="NG38">
            <v>0</v>
          </cell>
          <cell r="NH38">
            <v>0</v>
          </cell>
          <cell r="NI38">
            <v>0</v>
          </cell>
          <cell r="NJ38">
            <v>0</v>
          </cell>
          <cell r="NK38">
            <v>0</v>
          </cell>
          <cell r="NL38">
            <v>0</v>
          </cell>
          <cell r="NM38">
            <v>0</v>
          </cell>
          <cell r="NN38">
            <v>0</v>
          </cell>
          <cell r="NO38">
            <v>0</v>
          </cell>
          <cell r="NP38">
            <v>0</v>
          </cell>
          <cell r="NQ38">
            <v>0</v>
          </cell>
          <cell r="NR38">
            <v>0</v>
          </cell>
          <cell r="NS38">
            <v>0</v>
          </cell>
          <cell r="NT38">
            <v>0</v>
          </cell>
          <cell r="NU38">
            <v>0</v>
          </cell>
          <cell r="NV38">
            <v>0</v>
          </cell>
          <cell r="NW38">
            <v>0</v>
          </cell>
          <cell r="NX38">
            <v>0</v>
          </cell>
          <cell r="NY38">
            <v>0</v>
          </cell>
          <cell r="NZ38">
            <v>0</v>
          </cell>
          <cell r="OA38">
            <v>0</v>
          </cell>
          <cell r="OB38">
            <v>0</v>
          </cell>
          <cell r="OC38">
            <v>0</v>
          </cell>
          <cell r="OD38">
            <v>0</v>
          </cell>
          <cell r="OE38">
            <v>0</v>
          </cell>
          <cell r="OF38">
            <v>0</v>
          </cell>
          <cell r="OG38">
            <v>0</v>
          </cell>
          <cell r="OH38">
            <v>0</v>
          </cell>
          <cell r="OI38">
            <v>0</v>
          </cell>
          <cell r="OJ38">
            <v>0</v>
          </cell>
          <cell r="OL38" t="str">
            <v>нд</v>
          </cell>
          <cell r="OM38" t="str">
            <v>нд</v>
          </cell>
          <cell r="ON38" t="str">
            <v>нд</v>
          </cell>
          <cell r="OO38" t="str">
            <v>нд</v>
          </cell>
          <cell r="OP38" t="str">
            <v>нд</v>
          </cell>
          <cell r="OT38">
            <v>9766.9821273165726</v>
          </cell>
          <cell r="OV38">
            <v>709.20500000000004</v>
          </cell>
          <cell r="OW38">
            <v>119.191</v>
          </cell>
          <cell r="OX38">
            <v>0</v>
          </cell>
          <cell r="OY38">
            <v>10851</v>
          </cell>
          <cell r="OZ38">
            <v>2146.0064287200003</v>
          </cell>
        </row>
        <row r="39">
          <cell r="A39" t="str">
            <v>Г</v>
          </cell>
          <cell r="B39" t="str">
            <v>1.1.1.4.1</v>
          </cell>
          <cell r="C39"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ell>
          <cell r="D39" t="str">
            <v>Г</v>
          </cell>
          <cell r="E39">
            <v>0</v>
          </cell>
          <cell r="H39">
            <v>0</v>
          </cell>
          <cell r="J39">
            <v>3932.6022027855006</v>
          </cell>
          <cell r="K39">
            <v>0</v>
          </cell>
          <cell r="L39">
            <v>3932.6022027855006</v>
          </cell>
          <cell r="M39">
            <v>818.12398278000001</v>
          </cell>
          <cell r="N39">
            <v>0</v>
          </cell>
          <cell r="O39">
            <v>245.11748446749993</v>
          </cell>
          <cell r="P39">
            <v>749.55393913499995</v>
          </cell>
          <cell r="Q39">
            <v>2119.8067964030001</v>
          </cell>
          <cell r="R39">
            <v>0</v>
          </cell>
          <cell r="S39">
            <v>0</v>
          </cell>
          <cell r="T39">
            <v>0</v>
          </cell>
          <cell r="U39">
            <v>0</v>
          </cell>
          <cell r="V39">
            <v>0</v>
          </cell>
          <cell r="W39">
            <v>0</v>
          </cell>
          <cell r="X39">
            <v>0</v>
          </cell>
          <cell r="Y39">
            <v>0</v>
          </cell>
          <cell r="Z39">
            <v>0</v>
          </cell>
          <cell r="AA39">
            <v>0</v>
          </cell>
          <cell r="AB39">
            <v>0</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t="str">
            <v/>
          </cell>
          <cell r="BC39" t="str">
            <v/>
          </cell>
          <cell r="BD39" t="str">
            <v/>
          </cell>
          <cell r="BE39" t="str">
            <v/>
          </cell>
          <cell r="BF39">
            <v>0</v>
          </cell>
          <cell r="BG39">
            <v>0</v>
          </cell>
          <cell r="BH39">
            <v>0</v>
          </cell>
          <cell r="BI39">
            <v>0</v>
          </cell>
          <cell r="BJ39">
            <v>0</v>
          </cell>
          <cell r="BK39">
            <v>0</v>
          </cell>
          <cell r="BL39">
            <v>0</v>
          </cell>
          <cell r="BM39">
            <v>0</v>
          </cell>
          <cell r="BN39">
            <v>0</v>
          </cell>
          <cell r="BO39">
            <v>0</v>
          </cell>
          <cell r="BP39">
            <v>0</v>
          </cell>
          <cell r="BQ39">
            <v>0</v>
          </cell>
          <cell r="BR39">
            <v>0</v>
          </cell>
          <cell r="BS39">
            <v>0</v>
          </cell>
          <cell r="BT39">
            <v>0</v>
          </cell>
          <cell r="BU39">
            <v>0</v>
          </cell>
          <cell r="BV39">
            <v>0</v>
          </cell>
          <cell r="BW39">
            <v>0</v>
          </cell>
          <cell r="BX39">
            <v>0</v>
          </cell>
          <cell r="BY39">
            <v>0</v>
          </cell>
          <cell r="BZ39">
            <v>0</v>
          </cell>
          <cell r="CA39">
            <v>0</v>
          </cell>
          <cell r="CB39">
            <v>0</v>
          </cell>
          <cell r="CC39">
            <v>0</v>
          </cell>
          <cell r="CD39">
            <v>0</v>
          </cell>
          <cell r="CE39">
            <v>0</v>
          </cell>
          <cell r="CF39">
            <v>0</v>
          </cell>
          <cell r="CG39">
            <v>0</v>
          </cell>
          <cell r="CH39">
            <v>0</v>
          </cell>
          <cell r="CI39">
            <v>0</v>
          </cell>
          <cell r="CJ39">
            <v>0</v>
          </cell>
          <cell r="CK39">
            <v>0</v>
          </cell>
          <cell r="CL39">
            <v>0</v>
          </cell>
          <cell r="CM39">
            <v>0</v>
          </cell>
          <cell r="CN39">
            <v>0</v>
          </cell>
          <cell r="CO39">
            <v>0</v>
          </cell>
          <cell r="CP39">
            <v>0</v>
          </cell>
          <cell r="CQ39" t="str">
            <v/>
          </cell>
          <cell r="CR39" t="str">
            <v/>
          </cell>
          <cell r="CS39" t="str">
            <v/>
          </cell>
          <cell r="CT39" t="str">
            <v/>
          </cell>
          <cell r="CU39">
            <v>0</v>
          </cell>
          <cell r="CX39">
            <v>11773.071493446381</v>
          </cell>
          <cell r="CY39">
            <v>2007.6103241393257</v>
          </cell>
          <cell r="CZ39">
            <v>3841.5348877713004</v>
          </cell>
          <cell r="DA39">
            <v>3963.2928893735866</v>
          </cell>
          <cell r="DB39">
            <v>1960.6333921621663</v>
          </cell>
          <cell r="DE39">
            <v>0</v>
          </cell>
          <cell r="DG39">
            <v>2648.4101105499999</v>
          </cell>
          <cell r="DH39">
            <v>0</v>
          </cell>
          <cell r="DI39">
            <v>2648.4101105499999</v>
          </cell>
          <cell r="DJ39">
            <v>221.79169244000005</v>
          </cell>
          <cell r="DK39">
            <v>951.39924857999995</v>
          </cell>
          <cell r="DL39">
            <v>1337.37306115</v>
          </cell>
          <cell r="DM39">
            <v>137.84610837999995</v>
          </cell>
          <cell r="DN39">
            <v>3379.4845325921287</v>
          </cell>
          <cell r="DS39">
            <v>73</v>
          </cell>
          <cell r="DT39">
            <v>202.23975001333304</v>
          </cell>
          <cell r="DU39">
            <v>340.55043894068166</v>
          </cell>
          <cell r="DV39">
            <v>2763.6943436381139</v>
          </cell>
          <cell r="DW39">
            <v>202.23975001333304</v>
          </cell>
          <cell r="DX39" t="str">
            <v/>
          </cell>
          <cell r="DY39" t="str">
            <v/>
          </cell>
          <cell r="DZ39" t="str">
            <v/>
          </cell>
          <cell r="EA39" t="str">
            <v/>
          </cell>
          <cell r="EB39">
            <v>0</v>
          </cell>
          <cell r="EC39">
            <v>1131.7356273999999</v>
          </cell>
          <cell r="ED39">
            <v>17.569210549999998</v>
          </cell>
          <cell r="EE39">
            <v>335.6327546</v>
          </cell>
          <cell r="EF39">
            <v>669.69608814999992</v>
          </cell>
          <cell r="EG39">
            <v>108.83757410000001</v>
          </cell>
          <cell r="EH39">
            <v>210.02252780000001</v>
          </cell>
          <cell r="EI39">
            <v>3.2610385900000001</v>
          </cell>
          <cell r="EJ39">
            <v>51.45580812</v>
          </cell>
          <cell r="EK39">
            <v>131.85455195</v>
          </cell>
          <cell r="EL39">
            <v>23.451129139999999</v>
          </cell>
          <cell r="EM39">
            <v>921.71309960000008</v>
          </cell>
          <cell r="EN39">
            <v>14.308171959999999</v>
          </cell>
          <cell r="EO39">
            <v>284.17694647999997</v>
          </cell>
          <cell r="EP39">
            <v>537.84153619999995</v>
          </cell>
          <cell r="EQ39">
            <v>85.386444960000006</v>
          </cell>
          <cell r="ER39">
            <v>0</v>
          </cell>
          <cell r="ES39">
            <v>0</v>
          </cell>
          <cell r="ET39">
            <v>0</v>
          </cell>
          <cell r="EU39">
            <v>0</v>
          </cell>
          <cell r="EV39">
            <v>0</v>
          </cell>
          <cell r="EW39">
            <v>0</v>
          </cell>
          <cell r="EX39">
            <v>0</v>
          </cell>
          <cell r="EY39">
            <v>0</v>
          </cell>
          <cell r="EZ39">
            <v>0</v>
          </cell>
          <cell r="FA39">
            <v>0</v>
          </cell>
          <cell r="FB39">
            <v>921.71309960000008</v>
          </cell>
          <cell r="FC39">
            <v>14.308171959999999</v>
          </cell>
          <cell r="FD39">
            <v>284.17694647999997</v>
          </cell>
          <cell r="FE39">
            <v>537.84153619999995</v>
          </cell>
          <cell r="FF39">
            <v>85.386444960000006</v>
          </cell>
          <cell r="FG39" t="str">
            <v/>
          </cell>
          <cell r="FH39" t="str">
            <v/>
          </cell>
          <cell r="FI39" t="str">
            <v/>
          </cell>
          <cell r="FJ39" t="str">
            <v/>
          </cell>
          <cell r="FK39">
            <v>0</v>
          </cell>
          <cell r="FN39">
            <v>11773.071493446381</v>
          </cell>
          <cell r="FO39">
            <v>0</v>
          </cell>
          <cell r="FP39">
            <v>376.37899999999996</v>
          </cell>
          <cell r="FQ39">
            <v>0</v>
          </cell>
          <cell r="FR39">
            <v>2003.7250082983335</v>
          </cell>
          <cell r="FS39">
            <v>1945.1350082983336</v>
          </cell>
          <cell r="FT39">
            <v>2.74</v>
          </cell>
          <cell r="FU39">
            <v>55.85</v>
          </cell>
          <cell r="FV39">
            <v>148252</v>
          </cell>
          <cell r="FW39">
            <v>0</v>
          </cell>
          <cell r="FX39">
            <v>148252</v>
          </cell>
          <cell r="FZ39">
            <v>758.40588715000001</v>
          </cell>
          <cell r="GA39">
            <v>0</v>
          </cell>
          <cell r="GB39">
            <v>14.109</v>
          </cell>
          <cell r="GC39">
            <v>0</v>
          </cell>
          <cell r="GD39">
            <v>323.55900000000003</v>
          </cell>
          <cell r="GE39">
            <v>323.55900000000003</v>
          </cell>
          <cell r="GF39">
            <v>0</v>
          </cell>
          <cell r="GG39">
            <v>0</v>
          </cell>
          <cell r="GH39">
            <v>5039</v>
          </cell>
          <cell r="GI39">
            <v>0</v>
          </cell>
          <cell r="GJ39">
            <v>5039</v>
          </cell>
          <cell r="GK39">
            <v>6140.1608410664994</v>
          </cell>
          <cell r="GL39">
            <v>0</v>
          </cell>
          <cell r="GM39">
            <v>258.77600000000001</v>
          </cell>
          <cell r="GN39">
            <v>0</v>
          </cell>
          <cell r="GO39">
            <v>1287.7640000000001</v>
          </cell>
          <cell r="GP39">
            <v>1232.03</v>
          </cell>
          <cell r="GQ39">
            <v>0</v>
          </cell>
          <cell r="GR39">
            <v>51.734000000000002</v>
          </cell>
          <cell r="GS39">
            <v>76404</v>
          </cell>
          <cell r="GT39">
            <v>0</v>
          </cell>
          <cell r="GU39">
            <v>76404</v>
          </cell>
          <cell r="GV39">
            <v>0</v>
          </cell>
          <cell r="GW39">
            <v>0</v>
          </cell>
          <cell r="GX39">
            <v>0</v>
          </cell>
          <cell r="GY39">
            <v>0</v>
          </cell>
          <cell r="GZ39">
            <v>0</v>
          </cell>
          <cell r="HA39">
            <v>0</v>
          </cell>
          <cell r="HB39">
            <v>0</v>
          </cell>
          <cell r="HC39">
            <v>0</v>
          </cell>
          <cell r="HD39">
            <v>0</v>
          </cell>
          <cell r="HE39">
            <v>0</v>
          </cell>
          <cell r="HF39">
            <v>0</v>
          </cell>
          <cell r="HG39">
            <v>0</v>
          </cell>
          <cell r="HH39">
            <v>0</v>
          </cell>
          <cell r="HI39">
            <v>0</v>
          </cell>
          <cell r="HJ39">
            <v>0</v>
          </cell>
          <cell r="HK39">
            <v>0</v>
          </cell>
          <cell r="HL39">
            <v>0</v>
          </cell>
          <cell r="HM39">
            <v>0</v>
          </cell>
          <cell r="HN39">
            <v>0</v>
          </cell>
          <cell r="HO39">
            <v>0</v>
          </cell>
          <cell r="HP39">
            <v>0</v>
          </cell>
          <cell r="HQ39">
            <v>0</v>
          </cell>
          <cell r="HR39">
            <v>1143.433344503333</v>
          </cell>
          <cell r="HS39">
            <v>0</v>
          </cell>
          <cell r="HT39">
            <v>105</v>
          </cell>
          <cell r="HU39">
            <v>0</v>
          </cell>
          <cell r="HV39">
            <v>0</v>
          </cell>
          <cell r="HW39">
            <v>0</v>
          </cell>
          <cell r="HX39">
            <v>0</v>
          </cell>
          <cell r="HY39">
            <v>0</v>
          </cell>
          <cell r="HZ39">
            <v>1</v>
          </cell>
          <cell r="IA39">
            <v>0</v>
          </cell>
          <cell r="IB39">
            <v>1</v>
          </cell>
          <cell r="IC39">
            <v>4996.7274965631668</v>
          </cell>
          <cell r="ID39">
            <v>0</v>
          </cell>
          <cell r="IE39">
            <v>153.77599999999998</v>
          </cell>
          <cell r="IF39">
            <v>0</v>
          </cell>
          <cell r="IG39">
            <v>1287.7640000000001</v>
          </cell>
          <cell r="IH39">
            <v>1232.03</v>
          </cell>
          <cell r="II39">
            <v>0</v>
          </cell>
          <cell r="IJ39">
            <v>51.734000000000002</v>
          </cell>
          <cell r="IK39">
            <v>76403</v>
          </cell>
          <cell r="IL39">
            <v>0</v>
          </cell>
          <cell r="IM39">
            <v>76403</v>
          </cell>
          <cell r="IN39">
            <v>0</v>
          </cell>
          <cell r="IO39">
            <v>0</v>
          </cell>
          <cell r="IP39">
            <v>0</v>
          </cell>
          <cell r="IQ39">
            <v>0</v>
          </cell>
          <cell r="IR39">
            <v>0</v>
          </cell>
          <cell r="IS39">
            <v>0</v>
          </cell>
          <cell r="IT39">
            <v>0</v>
          </cell>
          <cell r="IU39">
            <v>0</v>
          </cell>
          <cell r="IV39">
            <v>0</v>
          </cell>
          <cell r="IW39">
            <v>0</v>
          </cell>
          <cell r="IX39">
            <v>0</v>
          </cell>
          <cell r="IY39">
            <v>509.59348974</v>
          </cell>
          <cell r="IZ39">
            <v>0</v>
          </cell>
          <cell r="JA39">
            <v>24.921999999999997</v>
          </cell>
          <cell r="JB39">
            <v>0</v>
          </cell>
          <cell r="JC39">
            <v>377.14400000000001</v>
          </cell>
          <cell r="JD39">
            <v>377.14400000000001</v>
          </cell>
          <cell r="JE39">
            <v>0</v>
          </cell>
          <cell r="JF39">
            <v>0</v>
          </cell>
          <cell r="JG39">
            <v>33</v>
          </cell>
          <cell r="JH39">
            <v>0</v>
          </cell>
          <cell r="JI39">
            <v>33</v>
          </cell>
          <cell r="JJ39">
            <v>166.82267041</v>
          </cell>
          <cell r="JK39">
            <v>0</v>
          </cell>
          <cell r="JL39">
            <v>7.0890000000000004</v>
          </cell>
          <cell r="JM39">
            <v>0</v>
          </cell>
          <cell r="JN39">
            <v>126.196</v>
          </cell>
          <cell r="JO39">
            <v>126.196</v>
          </cell>
          <cell r="JP39">
            <v>0</v>
          </cell>
          <cell r="JQ39">
            <v>0</v>
          </cell>
          <cell r="JR39">
            <v>1</v>
          </cell>
          <cell r="JS39">
            <v>0</v>
          </cell>
          <cell r="JT39">
            <v>1</v>
          </cell>
          <cell r="JU39">
            <v>342.77081932999999</v>
          </cell>
          <cell r="JV39">
            <v>0</v>
          </cell>
          <cell r="JW39">
            <v>17.832999999999998</v>
          </cell>
          <cell r="JX39">
            <v>0</v>
          </cell>
          <cell r="JY39">
            <v>250.94800000000001</v>
          </cell>
          <cell r="JZ39">
            <v>250.94800000000001</v>
          </cell>
          <cell r="KA39">
            <v>0</v>
          </cell>
          <cell r="KB39">
            <v>0</v>
          </cell>
          <cell r="KC39">
            <v>32</v>
          </cell>
          <cell r="KD39">
            <v>0</v>
          </cell>
          <cell r="KE39">
            <v>32</v>
          </cell>
          <cell r="KF39">
            <v>0</v>
          </cell>
          <cell r="KG39">
            <v>0</v>
          </cell>
          <cell r="KH39">
            <v>0</v>
          </cell>
          <cell r="KI39">
            <v>0</v>
          </cell>
          <cell r="KJ39">
            <v>0</v>
          </cell>
          <cell r="KK39">
            <v>0</v>
          </cell>
          <cell r="KL39">
            <v>0</v>
          </cell>
          <cell r="KM39">
            <v>0</v>
          </cell>
          <cell r="KN39">
            <v>0</v>
          </cell>
          <cell r="KO39">
            <v>0</v>
          </cell>
          <cell r="KP39">
            <v>0</v>
          </cell>
          <cell r="KQ39">
            <v>0</v>
          </cell>
          <cell r="KR39">
            <v>0</v>
          </cell>
          <cell r="KS39">
            <v>0</v>
          </cell>
          <cell r="KT39">
            <v>0</v>
          </cell>
          <cell r="KU39">
            <v>0</v>
          </cell>
          <cell r="KV39">
            <v>0</v>
          </cell>
          <cell r="KW39">
            <v>0</v>
          </cell>
          <cell r="KX39">
            <v>0</v>
          </cell>
          <cell r="KY39">
            <v>0</v>
          </cell>
          <cell r="KZ39">
            <v>0</v>
          </cell>
          <cell r="LA39">
            <v>0</v>
          </cell>
          <cell r="LB39">
            <v>342.77081932999999</v>
          </cell>
          <cell r="LC39">
            <v>0</v>
          </cell>
          <cell r="LD39">
            <v>17.832999999999998</v>
          </cell>
          <cell r="LE39">
            <v>0</v>
          </cell>
          <cell r="LF39">
            <v>250.94800000000001</v>
          </cell>
          <cell r="LG39">
            <v>250.94800000000001</v>
          </cell>
          <cell r="LH39">
            <v>0</v>
          </cell>
          <cell r="LI39">
            <v>0</v>
          </cell>
          <cell r="LJ39">
            <v>32</v>
          </cell>
          <cell r="LK39">
            <v>0</v>
          </cell>
          <cell r="LL39">
            <v>32</v>
          </cell>
          <cell r="LQ39">
            <v>0</v>
          </cell>
          <cell r="LR39">
            <v>55.8</v>
          </cell>
          <cell r="LS39">
            <v>0</v>
          </cell>
          <cell r="LT39">
            <v>0</v>
          </cell>
          <cell r="LU39">
            <v>0</v>
          </cell>
          <cell r="LX39">
            <v>0</v>
          </cell>
          <cell r="LY39">
            <v>0</v>
          </cell>
          <cell r="LZ39">
            <v>0</v>
          </cell>
          <cell r="MA39">
            <v>0</v>
          </cell>
          <cell r="MB39">
            <v>0</v>
          </cell>
          <cell r="MC39">
            <v>0</v>
          </cell>
          <cell r="MD39">
            <v>0</v>
          </cell>
          <cell r="ME39">
            <v>0</v>
          </cell>
          <cell r="MF39">
            <v>0</v>
          </cell>
          <cell r="MG39">
            <v>0</v>
          </cell>
          <cell r="MH39">
            <v>0</v>
          </cell>
          <cell r="MI39">
            <v>0</v>
          </cell>
          <cell r="MJ39">
            <v>0</v>
          </cell>
          <cell r="MK39">
            <v>0</v>
          </cell>
          <cell r="ML39">
            <v>0</v>
          </cell>
          <cell r="MM39">
            <v>0</v>
          </cell>
          <cell r="MN39">
            <v>0</v>
          </cell>
          <cell r="MO39">
            <v>0</v>
          </cell>
          <cell r="MP39">
            <v>0</v>
          </cell>
          <cell r="MQ39">
            <v>0</v>
          </cell>
          <cell r="MR39">
            <v>0</v>
          </cell>
          <cell r="MS39">
            <v>0</v>
          </cell>
          <cell r="MT39">
            <v>0</v>
          </cell>
          <cell r="MU39">
            <v>0</v>
          </cell>
          <cell r="MV39">
            <v>0</v>
          </cell>
          <cell r="MW39">
            <v>0</v>
          </cell>
          <cell r="MX39">
            <v>0</v>
          </cell>
          <cell r="MY39">
            <v>0</v>
          </cell>
          <cell r="MZ39">
            <v>0</v>
          </cell>
          <cell r="NA39">
            <v>0</v>
          </cell>
          <cell r="NB39">
            <v>0</v>
          </cell>
          <cell r="NC39">
            <v>0</v>
          </cell>
          <cell r="ND39">
            <v>0</v>
          </cell>
          <cell r="NE39">
            <v>0</v>
          </cell>
          <cell r="NF39">
            <v>0</v>
          </cell>
          <cell r="NG39">
            <v>0</v>
          </cell>
          <cell r="NH39">
            <v>0</v>
          </cell>
          <cell r="NI39">
            <v>0</v>
          </cell>
          <cell r="NJ39">
            <v>0</v>
          </cell>
          <cell r="NK39">
            <v>0</v>
          </cell>
          <cell r="NL39">
            <v>0</v>
          </cell>
          <cell r="NM39">
            <v>0</v>
          </cell>
          <cell r="NN39">
            <v>0</v>
          </cell>
          <cell r="NO39">
            <v>0</v>
          </cell>
          <cell r="NP39">
            <v>0</v>
          </cell>
          <cell r="NQ39">
            <v>0</v>
          </cell>
          <cell r="NR39">
            <v>0</v>
          </cell>
          <cell r="NS39">
            <v>0</v>
          </cell>
          <cell r="NT39">
            <v>0</v>
          </cell>
          <cell r="NU39">
            <v>0</v>
          </cell>
          <cell r="NV39">
            <v>0</v>
          </cell>
          <cell r="NW39">
            <v>0</v>
          </cell>
          <cell r="NX39">
            <v>0</v>
          </cell>
          <cell r="NY39">
            <v>0</v>
          </cell>
          <cell r="NZ39">
            <v>0</v>
          </cell>
          <cell r="OA39">
            <v>0</v>
          </cell>
          <cell r="OB39">
            <v>0</v>
          </cell>
          <cell r="OC39">
            <v>0</v>
          </cell>
          <cell r="OD39">
            <v>0</v>
          </cell>
          <cell r="OE39">
            <v>0</v>
          </cell>
          <cell r="OF39">
            <v>0</v>
          </cell>
          <cell r="OG39">
            <v>0</v>
          </cell>
          <cell r="OH39">
            <v>0</v>
          </cell>
          <cell r="OI39">
            <v>0</v>
          </cell>
          <cell r="OJ39">
            <v>0</v>
          </cell>
          <cell r="OL39" t="str">
            <v>нд</v>
          </cell>
          <cell r="OM39" t="str">
            <v>нд</v>
          </cell>
          <cell r="ON39" t="str">
            <v>нд</v>
          </cell>
          <cell r="OO39" t="str">
            <v>нд</v>
          </cell>
          <cell r="OP39" t="str">
            <v>нд</v>
          </cell>
          <cell r="OT39">
            <v>9766.9821273165726</v>
          </cell>
          <cell r="OV39">
            <v>709.20500000000004</v>
          </cell>
          <cell r="OW39">
            <v>119.191</v>
          </cell>
          <cell r="OX39">
            <v>0</v>
          </cell>
          <cell r="OY39">
            <v>10851</v>
          </cell>
          <cell r="OZ39">
            <v>2146.0064287200003</v>
          </cell>
        </row>
        <row r="40">
          <cell r="A40" t="str">
            <v>Г</v>
          </cell>
          <cell r="B40" t="str">
            <v>1.1.1.4.2</v>
          </cell>
          <cell r="C40"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ell>
          <cell r="D40" t="str">
            <v>Г</v>
          </cell>
          <cell r="E40">
            <v>1087.2577293213737</v>
          </cell>
          <cell r="H40">
            <v>708.07523048459996</v>
          </cell>
          <cell r="J40">
            <v>4371.9922418822744</v>
          </cell>
          <cell r="K40">
            <v>439.39003909677365</v>
          </cell>
          <cell r="L40">
            <v>3932.6022027855006</v>
          </cell>
          <cell r="M40">
            <v>818.12398278000001</v>
          </cell>
          <cell r="N40">
            <v>0</v>
          </cell>
          <cell r="O40">
            <v>245.11748446749993</v>
          </cell>
          <cell r="P40">
            <v>749.55393913499995</v>
          </cell>
          <cell r="Q40">
            <v>2119.8067964030001</v>
          </cell>
          <cell r="R40">
            <v>327.47464466281298</v>
          </cell>
          <cell r="S40">
            <v>0</v>
          </cell>
          <cell r="T40">
            <v>0</v>
          </cell>
          <cell r="U40">
            <v>144.64646711901082</v>
          </cell>
          <cell r="V40">
            <v>12.93014812</v>
          </cell>
          <cell r="W40">
            <v>169.8980294238022</v>
          </cell>
          <cell r="X40">
            <v>30.557529613999591</v>
          </cell>
          <cell r="Y40">
            <v>0</v>
          </cell>
          <cell r="Z40">
            <v>0</v>
          </cell>
          <cell r="AA40">
            <v>0</v>
          </cell>
          <cell r="AB40">
            <v>0</v>
          </cell>
          <cell r="AC40">
            <v>30.557529613999591</v>
          </cell>
          <cell r="AD40">
            <v>34.216362386000412</v>
          </cell>
          <cell r="AE40">
            <v>0</v>
          </cell>
          <cell r="AF40">
            <v>0</v>
          </cell>
          <cell r="AG40">
            <v>0</v>
          </cell>
          <cell r="AH40">
            <v>0</v>
          </cell>
          <cell r="AI40">
            <v>34.216362386000412</v>
          </cell>
          <cell r="AJ40">
            <v>0</v>
          </cell>
          <cell r="AK40">
            <v>0</v>
          </cell>
          <cell r="AL40">
            <v>0</v>
          </cell>
          <cell r="AM40">
            <v>0</v>
          </cell>
          <cell r="AN40">
            <v>0</v>
          </cell>
          <cell r="AO40">
            <v>0</v>
          </cell>
          <cell r="AP40">
            <v>262.70075266281299</v>
          </cell>
          <cell r="AQ40">
            <v>0</v>
          </cell>
          <cell r="AR40">
            <v>0</v>
          </cell>
          <cell r="AS40">
            <v>144.64646711901082</v>
          </cell>
          <cell r="AT40">
            <v>12.93014812</v>
          </cell>
          <cell r="AU40">
            <v>105.12413742380218</v>
          </cell>
          <cell r="AV40">
            <v>34.216362386000412</v>
          </cell>
          <cell r="AW40">
            <v>0</v>
          </cell>
          <cell r="AX40">
            <v>0</v>
          </cell>
          <cell r="AY40">
            <v>0</v>
          </cell>
          <cell r="AZ40">
            <v>0</v>
          </cell>
          <cell r="BA40">
            <v>34.216362386000412</v>
          </cell>
          <cell r="BB40">
            <v>1</v>
          </cell>
          <cell r="BC40" t="str">
            <v/>
          </cell>
          <cell r="BD40" t="str">
            <v/>
          </cell>
          <cell r="BE40" t="str">
            <v/>
          </cell>
          <cell r="BF40" t="str">
            <v>1</v>
          </cell>
          <cell r="BG40">
            <v>60.207540260000002</v>
          </cell>
          <cell r="BH40">
            <v>0</v>
          </cell>
          <cell r="BI40">
            <v>0</v>
          </cell>
          <cell r="BJ40">
            <v>0</v>
          </cell>
          <cell r="BK40">
            <v>0</v>
          </cell>
          <cell r="BL40">
            <v>60.207540260000002</v>
          </cell>
          <cell r="BM40">
            <v>56.494815160000002</v>
          </cell>
          <cell r="BN40">
            <v>0</v>
          </cell>
          <cell r="BO40">
            <v>0</v>
          </cell>
          <cell r="BP40">
            <v>1.4155085000000001</v>
          </cell>
          <cell r="BQ40">
            <v>0</v>
          </cell>
          <cell r="BR40">
            <v>55.07930666</v>
          </cell>
          <cell r="BS40">
            <v>3.7127251000000001</v>
          </cell>
          <cell r="BT40">
            <v>0</v>
          </cell>
          <cell r="BU40">
            <v>0</v>
          </cell>
          <cell r="BV40">
            <v>-1.4155085000000001</v>
          </cell>
          <cell r="BW40">
            <v>0</v>
          </cell>
          <cell r="BX40">
            <v>5.1282335999999997</v>
          </cell>
          <cell r="BY40">
            <v>0</v>
          </cell>
          <cell r="BZ40">
            <v>0</v>
          </cell>
          <cell r="CA40">
            <v>0</v>
          </cell>
          <cell r="CB40">
            <v>0</v>
          </cell>
          <cell r="CC40">
            <v>0</v>
          </cell>
          <cell r="CD40">
            <v>0</v>
          </cell>
          <cell r="CE40">
            <v>0</v>
          </cell>
          <cell r="CF40">
            <v>0</v>
          </cell>
          <cell r="CG40">
            <v>0</v>
          </cell>
          <cell r="CH40">
            <v>0</v>
          </cell>
          <cell r="CI40">
            <v>0</v>
          </cell>
          <cell r="CJ40">
            <v>0</v>
          </cell>
          <cell r="CK40">
            <v>3.7127251000000001</v>
          </cell>
          <cell r="CL40">
            <v>0</v>
          </cell>
          <cell r="CM40">
            <v>0</v>
          </cell>
          <cell r="CN40">
            <v>-1.4155085000000001</v>
          </cell>
          <cell r="CO40">
            <v>0</v>
          </cell>
          <cell r="CP40">
            <v>5.1282335999999997</v>
          </cell>
          <cell r="CQ40" t="str">
            <v/>
          </cell>
          <cell r="CR40" t="str">
            <v/>
          </cell>
          <cell r="CS40" t="str">
            <v/>
          </cell>
          <cell r="CT40" t="str">
            <v/>
          </cell>
          <cell r="CU40">
            <v>0</v>
          </cell>
          <cell r="CX40">
            <v>11773.071493446381</v>
          </cell>
          <cell r="CY40">
            <v>2007.6103241393257</v>
          </cell>
          <cell r="CZ40">
            <v>3841.5348877713004</v>
          </cell>
          <cell r="DA40">
            <v>3963.2928893735866</v>
          </cell>
          <cell r="DB40">
            <v>1960.6333921621663</v>
          </cell>
          <cell r="DE40">
            <v>651.21752349000008</v>
          </cell>
          <cell r="DG40">
            <v>2968.4544600948111</v>
          </cell>
          <cell r="DH40">
            <v>320.04434954481121</v>
          </cell>
          <cell r="DI40">
            <v>2648.4101105499999</v>
          </cell>
          <cell r="DJ40">
            <v>221.79169244000005</v>
          </cell>
          <cell r="DK40">
            <v>951.39924857999995</v>
          </cell>
          <cell r="DL40">
            <v>1337.37306115</v>
          </cell>
          <cell r="DM40">
            <v>137.84610837999995</v>
          </cell>
          <cell r="DN40">
            <v>3379.4845325921287</v>
          </cell>
          <cell r="DS40">
            <v>73</v>
          </cell>
          <cell r="DT40">
            <v>202.23975001333304</v>
          </cell>
          <cell r="DU40">
            <v>340.55043894068166</v>
          </cell>
          <cell r="DV40">
            <v>2763.6943436381139</v>
          </cell>
          <cell r="DW40">
            <v>202.23975001333304</v>
          </cell>
          <cell r="DX40">
            <v>1</v>
          </cell>
          <cell r="DY40">
            <v>1</v>
          </cell>
          <cell r="DZ40" t="str">
            <v/>
          </cell>
          <cell r="EA40" t="str">
            <v/>
          </cell>
          <cell r="EB40" t="str">
            <v>1 1</v>
          </cell>
          <cell r="EC40">
            <v>1131.7356273999999</v>
          </cell>
          <cell r="ED40">
            <v>17.569210549999998</v>
          </cell>
          <cell r="EE40">
            <v>335.6327546</v>
          </cell>
          <cell r="EF40">
            <v>669.69608814999992</v>
          </cell>
          <cell r="EG40">
            <v>108.83757410000001</v>
          </cell>
          <cell r="EH40">
            <v>210.02252780000001</v>
          </cell>
          <cell r="EI40">
            <v>3.2610385900000001</v>
          </cell>
          <cell r="EJ40">
            <v>51.45580812</v>
          </cell>
          <cell r="EK40">
            <v>131.85455195</v>
          </cell>
          <cell r="EL40">
            <v>23.451129139999999</v>
          </cell>
          <cell r="EM40">
            <v>921.71309960000008</v>
          </cell>
          <cell r="EN40">
            <v>14.308171959999999</v>
          </cell>
          <cell r="EO40">
            <v>284.17694647999997</v>
          </cell>
          <cell r="EP40">
            <v>537.84153619999995</v>
          </cell>
          <cell r="EQ40">
            <v>85.386444960000006</v>
          </cell>
          <cell r="ER40">
            <v>0</v>
          </cell>
          <cell r="ES40">
            <v>0</v>
          </cell>
          <cell r="ET40">
            <v>0</v>
          </cell>
          <cell r="EU40">
            <v>0</v>
          </cell>
          <cell r="EV40">
            <v>0</v>
          </cell>
          <cell r="EW40">
            <v>0</v>
          </cell>
          <cell r="EX40">
            <v>0</v>
          </cell>
          <cell r="EY40">
            <v>0</v>
          </cell>
          <cell r="EZ40">
            <v>0</v>
          </cell>
          <cell r="FA40">
            <v>0</v>
          </cell>
          <cell r="FB40">
            <v>921.71309960000008</v>
          </cell>
          <cell r="FC40">
            <v>14.308171959999999</v>
          </cell>
          <cell r="FD40">
            <v>284.17694647999997</v>
          </cell>
          <cell r="FE40">
            <v>537.84153619999995</v>
          </cell>
          <cell r="FF40">
            <v>85.386444960000006</v>
          </cell>
          <cell r="FG40">
            <v>1</v>
          </cell>
          <cell r="FH40">
            <v>1</v>
          </cell>
          <cell r="FI40">
            <v>1</v>
          </cell>
          <cell r="FJ40">
            <v>1</v>
          </cell>
          <cell r="FK40" t="str">
            <v>1 1 1 1</v>
          </cell>
          <cell r="FN40">
            <v>11773.071493446381</v>
          </cell>
          <cell r="FO40">
            <v>0</v>
          </cell>
          <cell r="FP40">
            <v>376.37899999999996</v>
          </cell>
          <cell r="FQ40">
            <v>0</v>
          </cell>
          <cell r="FR40">
            <v>2003.7250082983335</v>
          </cell>
          <cell r="FS40">
            <v>1945.1350082983336</v>
          </cell>
          <cell r="FT40">
            <v>2.74</v>
          </cell>
          <cell r="FU40">
            <v>55.85</v>
          </cell>
          <cell r="FV40">
            <v>148252</v>
          </cell>
          <cell r="FW40">
            <v>0</v>
          </cell>
          <cell r="FX40">
            <v>148252</v>
          </cell>
          <cell r="FZ40">
            <v>758.40588715000001</v>
          </cell>
          <cell r="GA40">
            <v>0</v>
          </cell>
          <cell r="GB40">
            <v>14.109</v>
          </cell>
          <cell r="GC40">
            <v>0</v>
          </cell>
          <cell r="GD40">
            <v>323.55900000000003</v>
          </cell>
          <cell r="GE40">
            <v>323.55900000000003</v>
          </cell>
          <cell r="GF40">
            <v>0</v>
          </cell>
          <cell r="GG40">
            <v>0</v>
          </cell>
          <cell r="GH40">
            <v>5039</v>
          </cell>
          <cell r="GI40">
            <v>0</v>
          </cell>
          <cell r="GJ40">
            <v>5039</v>
          </cell>
          <cell r="GK40">
            <v>6140.1608410664994</v>
          </cell>
          <cell r="GL40">
            <v>0</v>
          </cell>
          <cell r="GM40">
            <v>258.77600000000001</v>
          </cell>
          <cell r="GN40">
            <v>0</v>
          </cell>
          <cell r="GO40">
            <v>1287.7640000000001</v>
          </cell>
          <cell r="GP40">
            <v>1232.03</v>
          </cell>
          <cell r="GQ40">
            <v>0</v>
          </cell>
          <cell r="GR40">
            <v>51.734000000000002</v>
          </cell>
          <cell r="GS40">
            <v>76404</v>
          </cell>
          <cell r="GT40">
            <v>0</v>
          </cell>
          <cell r="GU40">
            <v>76404</v>
          </cell>
          <cell r="GV40">
            <v>0</v>
          </cell>
          <cell r="GW40">
            <v>0</v>
          </cell>
          <cell r="GX40">
            <v>0</v>
          </cell>
          <cell r="GY40">
            <v>0</v>
          </cell>
          <cell r="GZ40">
            <v>0</v>
          </cell>
          <cell r="HA40">
            <v>0</v>
          </cell>
          <cell r="HB40">
            <v>0</v>
          </cell>
          <cell r="HC40">
            <v>0</v>
          </cell>
          <cell r="HD40">
            <v>0</v>
          </cell>
          <cell r="HE40">
            <v>0</v>
          </cell>
          <cell r="HF40">
            <v>0</v>
          </cell>
          <cell r="HG40">
            <v>0</v>
          </cell>
          <cell r="HH40">
            <v>0</v>
          </cell>
          <cell r="HI40">
            <v>0</v>
          </cell>
          <cell r="HJ40">
            <v>0</v>
          </cell>
          <cell r="HK40">
            <v>0</v>
          </cell>
          <cell r="HL40">
            <v>0</v>
          </cell>
          <cell r="HM40">
            <v>0</v>
          </cell>
          <cell r="HN40">
            <v>0</v>
          </cell>
          <cell r="HO40">
            <v>0</v>
          </cell>
          <cell r="HP40">
            <v>0</v>
          </cell>
          <cell r="HQ40">
            <v>0</v>
          </cell>
          <cell r="HR40">
            <v>1143.433344503333</v>
          </cell>
          <cell r="HS40">
            <v>0</v>
          </cell>
          <cell r="HT40">
            <v>105</v>
          </cell>
          <cell r="HU40">
            <v>0</v>
          </cell>
          <cell r="HV40">
            <v>0</v>
          </cell>
          <cell r="HW40">
            <v>0</v>
          </cell>
          <cell r="HX40">
            <v>0</v>
          </cell>
          <cell r="HY40">
            <v>0</v>
          </cell>
          <cell r="HZ40">
            <v>1</v>
          </cell>
          <cell r="IA40">
            <v>0</v>
          </cell>
          <cell r="IB40">
            <v>1</v>
          </cell>
          <cell r="IC40">
            <v>4996.7274965631668</v>
          </cell>
          <cell r="ID40">
            <v>0</v>
          </cell>
          <cell r="IE40">
            <v>153.77599999999998</v>
          </cell>
          <cell r="IF40">
            <v>0</v>
          </cell>
          <cell r="IG40">
            <v>1287.7640000000001</v>
          </cell>
          <cell r="IH40">
            <v>1232.03</v>
          </cell>
          <cell r="II40">
            <v>0</v>
          </cell>
          <cell r="IJ40">
            <v>51.734000000000002</v>
          </cell>
          <cell r="IK40">
            <v>76403</v>
          </cell>
          <cell r="IL40">
            <v>0</v>
          </cell>
          <cell r="IM40">
            <v>76403</v>
          </cell>
          <cell r="IN40">
            <v>0</v>
          </cell>
          <cell r="IO40">
            <v>0</v>
          </cell>
          <cell r="IP40">
            <v>0</v>
          </cell>
          <cell r="IQ40">
            <v>0</v>
          </cell>
          <cell r="IR40">
            <v>0</v>
          </cell>
          <cell r="IS40">
            <v>0</v>
          </cell>
          <cell r="IT40">
            <v>0</v>
          </cell>
          <cell r="IU40">
            <v>0</v>
          </cell>
          <cell r="IV40">
            <v>0</v>
          </cell>
          <cell r="IW40">
            <v>0</v>
          </cell>
          <cell r="IX40">
            <v>0</v>
          </cell>
          <cell r="IY40">
            <v>509.59348974</v>
          </cell>
          <cell r="IZ40">
            <v>0</v>
          </cell>
          <cell r="JA40">
            <v>24.921999999999997</v>
          </cell>
          <cell r="JB40">
            <v>0</v>
          </cell>
          <cell r="JC40">
            <v>377.14400000000001</v>
          </cell>
          <cell r="JD40">
            <v>377.14400000000001</v>
          </cell>
          <cell r="JE40">
            <v>0</v>
          </cell>
          <cell r="JF40">
            <v>0</v>
          </cell>
          <cell r="JG40">
            <v>33</v>
          </cell>
          <cell r="JH40">
            <v>0</v>
          </cell>
          <cell r="JI40">
            <v>33</v>
          </cell>
          <cell r="JJ40">
            <v>166.82267041</v>
          </cell>
          <cell r="JK40">
            <v>0</v>
          </cell>
          <cell r="JL40">
            <v>7.0890000000000004</v>
          </cell>
          <cell r="JM40">
            <v>0</v>
          </cell>
          <cell r="JN40">
            <v>126.196</v>
          </cell>
          <cell r="JO40">
            <v>126.196</v>
          </cell>
          <cell r="JP40">
            <v>0</v>
          </cell>
          <cell r="JQ40">
            <v>0</v>
          </cell>
          <cell r="JR40">
            <v>1</v>
          </cell>
          <cell r="JS40">
            <v>0</v>
          </cell>
          <cell r="JT40">
            <v>1</v>
          </cell>
          <cell r="JU40">
            <v>342.77081932999999</v>
          </cell>
          <cell r="JV40">
            <v>0</v>
          </cell>
          <cell r="JW40">
            <v>17.832999999999998</v>
          </cell>
          <cell r="JX40">
            <v>0</v>
          </cell>
          <cell r="JY40">
            <v>250.94800000000001</v>
          </cell>
          <cell r="JZ40">
            <v>250.94800000000001</v>
          </cell>
          <cell r="KA40">
            <v>0</v>
          </cell>
          <cell r="KB40">
            <v>0</v>
          </cell>
          <cell r="KC40">
            <v>32</v>
          </cell>
          <cell r="KD40">
            <v>0</v>
          </cell>
          <cell r="KE40">
            <v>32</v>
          </cell>
          <cell r="KF40">
            <v>0</v>
          </cell>
          <cell r="KG40">
            <v>0</v>
          </cell>
          <cell r="KH40">
            <v>0</v>
          </cell>
          <cell r="KI40">
            <v>0</v>
          </cell>
          <cell r="KJ40">
            <v>0</v>
          </cell>
          <cell r="KK40">
            <v>0</v>
          </cell>
          <cell r="KL40">
            <v>0</v>
          </cell>
          <cell r="KM40">
            <v>0</v>
          </cell>
          <cell r="KN40">
            <v>0</v>
          </cell>
          <cell r="KO40">
            <v>0</v>
          </cell>
          <cell r="KP40">
            <v>0</v>
          </cell>
          <cell r="KQ40">
            <v>0</v>
          </cell>
          <cell r="KR40">
            <v>0</v>
          </cell>
          <cell r="KS40">
            <v>0</v>
          </cell>
          <cell r="KT40">
            <v>0</v>
          </cell>
          <cell r="KU40">
            <v>0</v>
          </cell>
          <cell r="KV40">
            <v>0</v>
          </cell>
          <cell r="KW40">
            <v>0</v>
          </cell>
          <cell r="KX40">
            <v>0</v>
          </cell>
          <cell r="KY40">
            <v>0</v>
          </cell>
          <cell r="KZ40">
            <v>0</v>
          </cell>
          <cell r="LA40">
            <v>0</v>
          </cell>
          <cell r="LB40">
            <v>342.77081932999999</v>
          </cell>
          <cell r="LC40">
            <v>0</v>
          </cell>
          <cell r="LD40">
            <v>17.832999999999998</v>
          </cell>
          <cell r="LE40">
            <v>0</v>
          </cell>
          <cell r="LF40">
            <v>250.94800000000001</v>
          </cell>
          <cell r="LG40">
            <v>250.94800000000001</v>
          </cell>
          <cell r="LH40">
            <v>0</v>
          </cell>
          <cell r="LI40">
            <v>0</v>
          </cell>
          <cell r="LJ40">
            <v>32</v>
          </cell>
          <cell r="LK40">
            <v>0</v>
          </cell>
          <cell r="LL40">
            <v>32</v>
          </cell>
          <cell r="LQ40">
            <v>0</v>
          </cell>
          <cell r="LR40">
            <v>55.8</v>
          </cell>
          <cell r="LS40">
            <v>0</v>
          </cell>
          <cell r="LT40">
            <v>0</v>
          </cell>
          <cell r="LU40">
            <v>0</v>
          </cell>
          <cell r="LX40">
            <v>0</v>
          </cell>
          <cell r="LY40">
            <v>0</v>
          </cell>
          <cell r="LZ40">
            <v>0</v>
          </cell>
          <cell r="MA40">
            <v>0</v>
          </cell>
          <cell r="MB40">
            <v>0</v>
          </cell>
          <cell r="MC40">
            <v>0</v>
          </cell>
          <cell r="MD40">
            <v>0</v>
          </cell>
          <cell r="ME40">
            <v>0</v>
          </cell>
          <cell r="MF40">
            <v>0</v>
          </cell>
          <cell r="MG40">
            <v>0</v>
          </cell>
          <cell r="MH40">
            <v>0</v>
          </cell>
          <cell r="MI40">
            <v>0</v>
          </cell>
          <cell r="MJ40">
            <v>0</v>
          </cell>
          <cell r="MK40">
            <v>0</v>
          </cell>
          <cell r="ML40">
            <v>0</v>
          </cell>
          <cell r="MM40">
            <v>0</v>
          </cell>
          <cell r="MN40">
            <v>0</v>
          </cell>
          <cell r="MO40">
            <v>0</v>
          </cell>
          <cell r="MP40">
            <v>0</v>
          </cell>
          <cell r="MQ40">
            <v>0</v>
          </cell>
          <cell r="MR40">
            <v>0</v>
          </cell>
          <cell r="MS40">
            <v>0</v>
          </cell>
          <cell r="MT40">
            <v>0</v>
          </cell>
          <cell r="MU40">
            <v>0</v>
          </cell>
          <cell r="MV40">
            <v>0</v>
          </cell>
          <cell r="MW40">
            <v>0</v>
          </cell>
          <cell r="MX40">
            <v>0</v>
          </cell>
          <cell r="MY40">
            <v>0</v>
          </cell>
          <cell r="MZ40">
            <v>0</v>
          </cell>
          <cell r="NA40">
            <v>0</v>
          </cell>
          <cell r="NB40">
            <v>0</v>
          </cell>
          <cell r="NC40">
            <v>0</v>
          </cell>
          <cell r="ND40">
            <v>0</v>
          </cell>
          <cell r="NE40">
            <v>0</v>
          </cell>
          <cell r="NF40">
            <v>0</v>
          </cell>
          <cell r="NG40">
            <v>0</v>
          </cell>
          <cell r="NH40">
            <v>0</v>
          </cell>
          <cell r="NI40">
            <v>0</v>
          </cell>
          <cell r="NJ40">
            <v>0</v>
          </cell>
          <cell r="NK40">
            <v>0</v>
          </cell>
          <cell r="NL40">
            <v>0</v>
          </cell>
          <cell r="NM40">
            <v>0</v>
          </cell>
          <cell r="NN40">
            <v>0</v>
          </cell>
          <cell r="NO40">
            <v>0</v>
          </cell>
          <cell r="NP40">
            <v>0</v>
          </cell>
          <cell r="NQ40">
            <v>0</v>
          </cell>
          <cell r="NR40">
            <v>0</v>
          </cell>
          <cell r="NS40">
            <v>0</v>
          </cell>
          <cell r="NT40">
            <v>0</v>
          </cell>
          <cell r="NU40">
            <v>0</v>
          </cell>
          <cell r="NV40">
            <v>0</v>
          </cell>
          <cell r="NW40">
            <v>0</v>
          </cell>
          <cell r="NX40">
            <v>0</v>
          </cell>
          <cell r="NY40">
            <v>0</v>
          </cell>
          <cell r="NZ40">
            <v>0</v>
          </cell>
          <cell r="OA40">
            <v>0</v>
          </cell>
          <cell r="OB40">
            <v>0</v>
          </cell>
          <cell r="OC40">
            <v>0</v>
          </cell>
          <cell r="OD40">
            <v>0</v>
          </cell>
          <cell r="OE40">
            <v>0</v>
          </cell>
          <cell r="OF40">
            <v>0</v>
          </cell>
          <cell r="OG40">
            <v>0</v>
          </cell>
          <cell r="OH40">
            <v>0</v>
          </cell>
          <cell r="OI40">
            <v>0</v>
          </cell>
          <cell r="OJ40">
            <v>0</v>
          </cell>
          <cell r="OL40" t="str">
            <v>нд</v>
          </cell>
          <cell r="OM40" t="str">
            <v>нд</v>
          </cell>
          <cell r="ON40" t="str">
            <v>нд</v>
          </cell>
          <cell r="OO40" t="str">
            <v>нд</v>
          </cell>
          <cell r="OP40" t="str">
            <v>нд</v>
          </cell>
          <cell r="OT40">
            <v>9766.9821273165726</v>
          </cell>
          <cell r="OV40">
            <v>709.20500000000004</v>
          </cell>
          <cell r="OW40">
            <v>119.191</v>
          </cell>
          <cell r="OX40">
            <v>0</v>
          </cell>
          <cell r="OY40">
            <v>10851</v>
          </cell>
          <cell r="OZ40">
            <v>2146.0064287200003</v>
          </cell>
        </row>
        <row r="41">
          <cell r="A41" t="str">
            <v>J_Che215</v>
          </cell>
          <cell r="B41" t="str">
            <v>1.1.1.4.2</v>
          </cell>
          <cell r="C41" t="str">
            <v>Реконструкция ПС 110 кВ Шали с заменой силовых трансформаторов Т-1 и Т-2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к сетям АО "Чеченэнерго" (договор № 03/2018 от 11.01.2018 г. Чеченская региональная благотворительная общественная организация «Гордость Чечни»; № 58/2018 от 25.01.2018 ПР от 27.12.2017 г.; ДС от 31.05.2021 № 1, ДС от 04.08.2023 №2 ООО «Шали-Сити»)</v>
          </cell>
          <cell r="D41" t="str">
            <v>J_Che215</v>
          </cell>
          <cell r="E41">
            <v>245.93313431977359</v>
          </cell>
          <cell r="H41">
            <v>0</v>
          </cell>
          <cell r="J41">
            <v>245.93313431977359</v>
          </cell>
          <cell r="K41">
            <v>245.93313431977359</v>
          </cell>
          <cell r="L41">
            <v>0</v>
          </cell>
          <cell r="M41">
            <v>0</v>
          </cell>
          <cell r="N41">
            <v>0</v>
          </cell>
          <cell r="O41">
            <v>0</v>
          </cell>
          <cell r="P41">
            <v>0</v>
          </cell>
          <cell r="Q41">
            <v>0</v>
          </cell>
          <cell r="R41">
            <v>186.505908662813</v>
          </cell>
          <cell r="S41">
            <v>0</v>
          </cell>
          <cell r="T41">
            <v>0</v>
          </cell>
          <cell r="U41">
            <v>144.64646711901082</v>
          </cell>
          <cell r="V41">
            <v>12.93014812</v>
          </cell>
          <cell r="W41">
            <v>28.929293423802179</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186.505908662813</v>
          </cell>
          <cell r="AQ41">
            <v>0</v>
          </cell>
          <cell r="AR41">
            <v>0</v>
          </cell>
          <cell r="AS41">
            <v>144.64646711901082</v>
          </cell>
          <cell r="AT41">
            <v>12.93014812</v>
          </cell>
          <cell r="AU41">
            <v>28.929293423802179</v>
          </cell>
          <cell r="AV41">
            <v>0</v>
          </cell>
          <cell r="AW41">
            <v>0</v>
          </cell>
          <cell r="AX41">
            <v>0</v>
          </cell>
          <cell r="AY41">
            <v>0</v>
          </cell>
          <cell r="AZ41">
            <v>0</v>
          </cell>
          <cell r="BA41">
            <v>0</v>
          </cell>
          <cell r="BB41" t="str">
            <v/>
          </cell>
          <cell r="BC41" t="str">
            <v/>
          </cell>
          <cell r="BD41" t="str">
            <v/>
          </cell>
          <cell r="BE41" t="str">
            <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v>0</v>
          </cell>
          <cell r="BU41">
            <v>0</v>
          </cell>
          <cell r="BV41">
            <v>0</v>
          </cell>
          <cell r="BW41">
            <v>0</v>
          </cell>
          <cell r="BX41">
            <v>0</v>
          </cell>
          <cell r="BY41">
            <v>0</v>
          </cell>
          <cell r="BZ41">
            <v>0</v>
          </cell>
          <cell r="CA41">
            <v>0</v>
          </cell>
          <cell r="CB41">
            <v>0</v>
          </cell>
          <cell r="CC41">
            <v>0</v>
          </cell>
          <cell r="CD41">
            <v>0</v>
          </cell>
          <cell r="CE41">
            <v>0</v>
          </cell>
          <cell r="CF41">
            <v>0</v>
          </cell>
          <cell r="CG41">
            <v>0</v>
          </cell>
          <cell r="CH41">
            <v>0</v>
          </cell>
          <cell r="CI41">
            <v>0</v>
          </cell>
          <cell r="CJ41">
            <v>0</v>
          </cell>
          <cell r="CK41">
            <v>0</v>
          </cell>
          <cell r="CL41">
            <v>0</v>
          </cell>
          <cell r="CM41">
            <v>0</v>
          </cell>
          <cell r="CN41">
            <v>0</v>
          </cell>
          <cell r="CO41">
            <v>0</v>
          </cell>
          <cell r="CP41">
            <v>0</v>
          </cell>
          <cell r="CQ41" t="str">
            <v/>
          </cell>
          <cell r="CR41" t="str">
            <v/>
          </cell>
          <cell r="CS41" t="str">
            <v/>
          </cell>
          <cell r="CT41" t="str">
            <v/>
          </cell>
          <cell r="CU41">
            <v>0</v>
          </cell>
          <cell r="CX41">
            <v>204.94427859981133</v>
          </cell>
          <cell r="CY41">
            <v>0</v>
          </cell>
          <cell r="CZ41">
            <v>12.102205485216411</v>
          </cell>
          <cell r="DA41">
            <v>172.56239986181779</v>
          </cell>
          <cell r="DB41">
            <v>20.279673252777123</v>
          </cell>
          <cell r="DE41">
            <v>0</v>
          </cell>
          <cell r="DG41">
            <v>204.94427859981133</v>
          </cell>
          <cell r="DH41">
            <v>204.94427859981133</v>
          </cell>
          <cell r="DI41">
            <v>0</v>
          </cell>
          <cell r="DJ41">
            <v>0</v>
          </cell>
          <cell r="DK41">
            <v>0</v>
          </cell>
          <cell r="DL41">
            <v>0</v>
          </cell>
          <cell r="DM41">
            <v>0</v>
          </cell>
          <cell r="DN41">
            <v>204.94427859981133</v>
          </cell>
          <cell r="DS41">
            <v>0</v>
          </cell>
          <cell r="DT41">
            <v>0</v>
          </cell>
          <cell r="DU41">
            <v>60</v>
          </cell>
          <cell r="DV41">
            <v>144.94427859981133</v>
          </cell>
          <cell r="DW41">
            <v>0</v>
          </cell>
          <cell r="DX41" t="str">
            <v/>
          </cell>
          <cell r="DY41" t="str">
            <v/>
          </cell>
          <cell r="DZ41" t="str">
            <v/>
          </cell>
          <cell r="EA41" t="str">
            <v/>
          </cell>
          <cell r="EB41">
            <v>0</v>
          </cell>
          <cell r="EC41">
            <v>0</v>
          </cell>
          <cell r="ED41">
            <v>0</v>
          </cell>
          <cell r="EE41">
            <v>0</v>
          </cell>
          <cell r="EF41">
            <v>0</v>
          </cell>
          <cell r="EG41">
            <v>0</v>
          </cell>
          <cell r="EH41">
            <v>0</v>
          </cell>
          <cell r="EI41">
            <v>0</v>
          </cell>
          <cell r="EJ41">
            <v>0</v>
          </cell>
          <cell r="EK41">
            <v>0</v>
          </cell>
          <cell r="EL41">
            <v>0</v>
          </cell>
          <cell r="EM41">
            <v>0</v>
          </cell>
          <cell r="EN41">
            <v>0</v>
          </cell>
          <cell r="EO41">
            <v>0</v>
          </cell>
          <cell r="EP41">
            <v>0</v>
          </cell>
          <cell r="EQ41">
            <v>0</v>
          </cell>
          <cell r="ER41">
            <v>0</v>
          </cell>
          <cell r="ES41">
            <v>0</v>
          </cell>
          <cell r="ET41">
            <v>0</v>
          </cell>
          <cell r="EU41">
            <v>0</v>
          </cell>
          <cell r="EV41">
            <v>0</v>
          </cell>
          <cell r="EW41">
            <v>0</v>
          </cell>
          <cell r="EX41">
            <v>0</v>
          </cell>
          <cell r="EY41">
            <v>0</v>
          </cell>
          <cell r="EZ41">
            <v>0</v>
          </cell>
          <cell r="FA41">
            <v>0</v>
          </cell>
          <cell r="FB41">
            <v>0</v>
          </cell>
          <cell r="FC41">
            <v>0</v>
          </cell>
          <cell r="FD41">
            <v>0</v>
          </cell>
          <cell r="FE41">
            <v>0</v>
          </cell>
          <cell r="FF41">
            <v>0</v>
          </cell>
          <cell r="FG41" t="str">
            <v/>
          </cell>
          <cell r="FH41" t="str">
            <v/>
          </cell>
          <cell r="FI41">
            <v>1</v>
          </cell>
          <cell r="FJ41">
            <v>1</v>
          </cell>
          <cell r="FK41" t="str">
            <v>1 1</v>
          </cell>
          <cell r="FN41">
            <v>204.94427859981133</v>
          </cell>
          <cell r="FO41">
            <v>0</v>
          </cell>
          <cell r="FP41">
            <v>80</v>
          </cell>
          <cell r="FQ41">
            <v>0</v>
          </cell>
          <cell r="FR41">
            <v>0</v>
          </cell>
          <cell r="FS41">
            <v>0</v>
          </cell>
          <cell r="FT41">
            <v>0</v>
          </cell>
          <cell r="FU41">
            <v>0</v>
          </cell>
          <cell r="FV41">
            <v>0</v>
          </cell>
          <cell r="FW41">
            <v>0</v>
          </cell>
          <cell r="FX41">
            <v>0</v>
          </cell>
          <cell r="FZ41">
            <v>0</v>
          </cell>
          <cell r="GA41">
            <v>0</v>
          </cell>
          <cell r="GB41">
            <v>0</v>
          </cell>
          <cell r="GC41">
            <v>0</v>
          </cell>
          <cell r="GD41">
            <v>0</v>
          </cell>
          <cell r="GE41">
            <v>0</v>
          </cell>
          <cell r="GF41">
            <v>0</v>
          </cell>
          <cell r="GG41">
            <v>0</v>
          </cell>
          <cell r="GH41">
            <v>0</v>
          </cell>
          <cell r="GI41">
            <v>0</v>
          </cell>
          <cell r="GJ41">
            <v>0</v>
          </cell>
          <cell r="GK41">
            <v>204.94427859981133</v>
          </cell>
          <cell r="GL41">
            <v>0</v>
          </cell>
          <cell r="GM41">
            <v>80</v>
          </cell>
          <cell r="GN41">
            <v>0</v>
          </cell>
          <cell r="GO41">
            <v>0</v>
          </cell>
          <cell r="GP41">
            <v>0</v>
          </cell>
          <cell r="GQ41">
            <v>0</v>
          </cell>
          <cell r="GR41">
            <v>0</v>
          </cell>
          <cell r="GS41">
            <v>0</v>
          </cell>
          <cell r="GT41">
            <v>0</v>
          </cell>
          <cell r="GU41">
            <v>0</v>
          </cell>
          <cell r="GV41">
            <v>0</v>
          </cell>
          <cell r="GW41">
            <v>0</v>
          </cell>
          <cell r="GX41">
            <v>0</v>
          </cell>
          <cell r="GY41">
            <v>0</v>
          </cell>
          <cell r="GZ41">
            <v>0</v>
          </cell>
          <cell r="HA41">
            <v>0</v>
          </cell>
          <cell r="HB41">
            <v>0</v>
          </cell>
          <cell r="HC41">
            <v>0</v>
          </cell>
          <cell r="HD41">
            <v>0</v>
          </cell>
          <cell r="HE41">
            <v>0</v>
          </cell>
          <cell r="HF41">
            <v>0</v>
          </cell>
          <cell r="HG41">
            <v>0</v>
          </cell>
          <cell r="HH41">
            <v>0</v>
          </cell>
          <cell r="HI41">
            <v>0</v>
          </cell>
          <cell r="HJ41">
            <v>0</v>
          </cell>
          <cell r="HK41">
            <v>0</v>
          </cell>
          <cell r="HL41">
            <v>0</v>
          </cell>
          <cell r="HM41">
            <v>0</v>
          </cell>
          <cell r="HN41">
            <v>0</v>
          </cell>
          <cell r="HO41">
            <v>0</v>
          </cell>
          <cell r="HP41">
            <v>0</v>
          </cell>
          <cell r="HQ41">
            <v>0</v>
          </cell>
          <cell r="HR41">
            <v>0</v>
          </cell>
          <cell r="HS41">
            <v>0</v>
          </cell>
          <cell r="HT41">
            <v>0</v>
          </cell>
          <cell r="HU41">
            <v>0</v>
          </cell>
          <cell r="HV41">
            <v>0</v>
          </cell>
          <cell r="HW41">
            <v>0</v>
          </cell>
          <cell r="HX41">
            <v>0</v>
          </cell>
          <cell r="HY41">
            <v>0</v>
          </cell>
          <cell r="HZ41">
            <v>0</v>
          </cell>
          <cell r="IA41">
            <v>0</v>
          </cell>
          <cell r="IB41">
            <v>0</v>
          </cell>
          <cell r="IC41">
            <v>204.94427859981133</v>
          </cell>
          <cell r="ID41">
            <v>0</v>
          </cell>
          <cell r="IE41">
            <v>80</v>
          </cell>
          <cell r="IF41">
            <v>0</v>
          </cell>
          <cell r="IG41">
            <v>0</v>
          </cell>
          <cell r="IH41">
            <v>0</v>
          </cell>
          <cell r="II41">
            <v>0</v>
          </cell>
          <cell r="IJ41">
            <v>0</v>
          </cell>
          <cell r="IK41">
            <v>0</v>
          </cell>
          <cell r="IL41">
            <v>0</v>
          </cell>
          <cell r="IM41">
            <v>0</v>
          </cell>
          <cell r="IN41">
            <v>0</v>
          </cell>
          <cell r="IO41">
            <v>0</v>
          </cell>
          <cell r="IP41">
            <v>0</v>
          </cell>
          <cell r="IQ41">
            <v>0</v>
          </cell>
          <cell r="IR41">
            <v>0</v>
          </cell>
          <cell r="IS41">
            <v>0</v>
          </cell>
          <cell r="IT41">
            <v>0</v>
          </cell>
          <cell r="IU41">
            <v>0</v>
          </cell>
          <cell r="IV41">
            <v>0</v>
          </cell>
          <cell r="IW41">
            <v>0</v>
          </cell>
          <cell r="IX41">
            <v>0</v>
          </cell>
          <cell r="IY41">
            <v>0</v>
          </cell>
          <cell r="IZ41">
            <v>0</v>
          </cell>
          <cell r="JA41">
            <v>0</v>
          </cell>
          <cell r="JB41">
            <v>0</v>
          </cell>
          <cell r="JC41">
            <v>0</v>
          </cell>
          <cell r="JD41">
            <v>0</v>
          </cell>
          <cell r="JE41">
            <v>0</v>
          </cell>
          <cell r="JF41">
            <v>0</v>
          </cell>
          <cell r="JG41">
            <v>0</v>
          </cell>
          <cell r="JH41">
            <v>0</v>
          </cell>
          <cell r="JI41">
            <v>0</v>
          </cell>
          <cell r="JJ41">
            <v>0</v>
          </cell>
          <cell r="JK41">
            <v>0</v>
          </cell>
          <cell r="JL41">
            <v>0</v>
          </cell>
          <cell r="JM41">
            <v>0</v>
          </cell>
          <cell r="JN41">
            <v>0</v>
          </cell>
          <cell r="JO41">
            <v>0</v>
          </cell>
          <cell r="JP41">
            <v>0</v>
          </cell>
          <cell r="JQ41">
            <v>0</v>
          </cell>
          <cell r="JR41">
            <v>0</v>
          </cell>
          <cell r="JS41">
            <v>0</v>
          </cell>
          <cell r="JT41">
            <v>0</v>
          </cell>
          <cell r="JU41">
            <v>0</v>
          </cell>
          <cell r="JV41">
            <v>0</v>
          </cell>
          <cell r="JW41">
            <v>0</v>
          </cell>
          <cell r="JX41">
            <v>0</v>
          </cell>
          <cell r="JY41">
            <v>0</v>
          </cell>
          <cell r="JZ41">
            <v>0</v>
          </cell>
          <cell r="KA41">
            <v>0</v>
          </cell>
          <cell r="KB41">
            <v>0</v>
          </cell>
          <cell r="KC41">
            <v>0</v>
          </cell>
          <cell r="KD41">
            <v>0</v>
          </cell>
          <cell r="KE41">
            <v>0</v>
          </cell>
          <cell r="KF41">
            <v>0</v>
          </cell>
          <cell r="KG41">
            <v>0</v>
          </cell>
          <cell r="KH41">
            <v>0</v>
          </cell>
          <cell r="KI41">
            <v>0</v>
          </cell>
          <cell r="KJ41">
            <v>0</v>
          </cell>
          <cell r="KK41">
            <v>0</v>
          </cell>
          <cell r="KL41">
            <v>0</v>
          </cell>
          <cell r="KM41">
            <v>0</v>
          </cell>
          <cell r="KN41">
            <v>0</v>
          </cell>
          <cell r="KO41">
            <v>0</v>
          </cell>
          <cell r="KP41">
            <v>0</v>
          </cell>
          <cell r="KQ41">
            <v>0</v>
          </cell>
          <cell r="KR41">
            <v>0</v>
          </cell>
          <cell r="KS41">
            <v>0</v>
          </cell>
          <cell r="KT41">
            <v>0</v>
          </cell>
          <cell r="KU41">
            <v>0</v>
          </cell>
          <cell r="KV41">
            <v>0</v>
          </cell>
          <cell r="KW41">
            <v>0</v>
          </cell>
          <cell r="KX41">
            <v>0</v>
          </cell>
          <cell r="KY41">
            <v>0</v>
          </cell>
          <cell r="KZ41">
            <v>0</v>
          </cell>
          <cell r="LA41">
            <v>0</v>
          </cell>
          <cell r="LB41">
            <v>0</v>
          </cell>
          <cell r="LC41">
            <v>0</v>
          </cell>
          <cell r="LD41">
            <v>0</v>
          </cell>
          <cell r="LE41">
            <v>0</v>
          </cell>
          <cell r="LF41">
            <v>0</v>
          </cell>
          <cell r="LG41">
            <v>0</v>
          </cell>
          <cell r="LH41">
            <v>0</v>
          </cell>
          <cell r="LI41">
            <v>0</v>
          </cell>
          <cell r="LJ41">
            <v>0</v>
          </cell>
          <cell r="LK41">
            <v>0</v>
          </cell>
          <cell r="LL41">
            <v>0</v>
          </cell>
          <cell r="LQ41">
            <v>0</v>
          </cell>
          <cell r="LR41">
            <v>0</v>
          </cell>
          <cell r="LS41">
            <v>0</v>
          </cell>
          <cell r="LT41">
            <v>0</v>
          </cell>
          <cell r="LU41">
            <v>0</v>
          </cell>
          <cell r="LX41">
            <v>0</v>
          </cell>
          <cell r="LY41">
            <v>0</v>
          </cell>
          <cell r="LZ41">
            <v>0</v>
          </cell>
          <cell r="MA41">
            <v>0</v>
          </cell>
          <cell r="MB41">
            <v>0</v>
          </cell>
          <cell r="MC41">
            <v>0</v>
          </cell>
          <cell r="MD41">
            <v>0</v>
          </cell>
          <cell r="ME41">
            <v>0</v>
          </cell>
          <cell r="MF41">
            <v>0</v>
          </cell>
          <cell r="MG41">
            <v>0</v>
          </cell>
          <cell r="MH41">
            <v>0</v>
          </cell>
          <cell r="MI41">
            <v>0</v>
          </cell>
          <cell r="MJ41">
            <v>0</v>
          </cell>
          <cell r="MK41">
            <v>0</v>
          </cell>
          <cell r="ML41">
            <v>0</v>
          </cell>
          <cell r="MM41">
            <v>0</v>
          </cell>
          <cell r="MN41">
            <v>0</v>
          </cell>
          <cell r="MO41">
            <v>0</v>
          </cell>
          <cell r="MP41">
            <v>0</v>
          </cell>
          <cell r="MQ41">
            <v>0</v>
          </cell>
          <cell r="MR41">
            <v>0</v>
          </cell>
          <cell r="MS41">
            <v>0</v>
          </cell>
          <cell r="MT41">
            <v>0</v>
          </cell>
          <cell r="MU41">
            <v>0</v>
          </cell>
          <cell r="MV41">
            <v>0</v>
          </cell>
          <cell r="MW41">
            <v>0</v>
          </cell>
          <cell r="MX41">
            <v>0</v>
          </cell>
          <cell r="MY41">
            <v>0</v>
          </cell>
          <cell r="MZ41">
            <v>0</v>
          </cell>
          <cell r="NA41">
            <v>0</v>
          </cell>
          <cell r="NB41">
            <v>0</v>
          </cell>
          <cell r="NC41">
            <v>0</v>
          </cell>
          <cell r="ND41">
            <v>0</v>
          </cell>
          <cell r="NE41">
            <v>0</v>
          </cell>
          <cell r="NF41">
            <v>0</v>
          </cell>
          <cell r="NG41">
            <v>0</v>
          </cell>
          <cell r="NH41">
            <v>0</v>
          </cell>
          <cell r="NI41">
            <v>0</v>
          </cell>
          <cell r="NJ41">
            <v>0</v>
          </cell>
          <cell r="NK41">
            <v>0</v>
          </cell>
          <cell r="NL41">
            <v>0</v>
          </cell>
          <cell r="NM41">
            <v>0</v>
          </cell>
          <cell r="NN41">
            <v>0</v>
          </cell>
          <cell r="NO41">
            <v>0</v>
          </cell>
          <cell r="NP41">
            <v>0</v>
          </cell>
          <cell r="NQ41">
            <v>0</v>
          </cell>
          <cell r="NR41">
            <v>0</v>
          </cell>
          <cell r="NS41">
            <v>0</v>
          </cell>
          <cell r="NT41">
            <v>0</v>
          </cell>
          <cell r="NU41">
            <v>0</v>
          </cell>
          <cell r="NV41">
            <v>0</v>
          </cell>
          <cell r="NW41">
            <v>0</v>
          </cell>
          <cell r="NX41">
            <v>0</v>
          </cell>
          <cell r="NY41">
            <v>0</v>
          </cell>
          <cell r="NZ41">
            <v>0</v>
          </cell>
          <cell r="OA41">
            <v>0</v>
          </cell>
          <cell r="OB41">
            <v>0</v>
          </cell>
          <cell r="OC41">
            <v>0</v>
          </cell>
          <cell r="OD41">
            <v>0</v>
          </cell>
          <cell r="OE41">
            <v>0</v>
          </cell>
          <cell r="OF41">
            <v>0</v>
          </cell>
          <cell r="OG41">
            <v>0</v>
          </cell>
          <cell r="OH41">
            <v>0</v>
          </cell>
          <cell r="OI41">
            <v>0</v>
          </cell>
          <cell r="OJ41">
            <v>0</v>
          </cell>
          <cell r="OL41">
            <v>2023</v>
          </cell>
          <cell r="OM41">
            <v>2024</v>
          </cell>
          <cell r="ON41">
            <v>2025</v>
          </cell>
          <cell r="OO41">
            <v>2025</v>
          </cell>
          <cell r="OP41" t="str">
            <v>п</v>
          </cell>
          <cell r="OT41">
            <v>245.93313431977359</v>
          </cell>
          <cell r="OV41">
            <v>0</v>
          </cell>
          <cell r="OW41">
            <v>0</v>
          </cell>
          <cell r="OX41">
            <v>0</v>
          </cell>
          <cell r="OY41">
            <v>0</v>
          </cell>
          <cell r="OZ41">
            <v>0</v>
          </cell>
        </row>
        <row r="42">
          <cell r="A42" t="str">
            <v>K_Che296</v>
          </cell>
          <cell r="B42" t="str">
            <v>1.1.1.4.2</v>
          </cell>
          <cell r="C42" t="str">
            <v>Реконструкция ПС 110 кВ Октябрьская с установкой силового трансформатора Т-2 мощностью 16 МВА с устройством АРН для технологического присоединения к сетям АО "Чеченэнерго" (договор ТП от 28.12.2017 № 5316 ИП Денильханов. ДС от 05.07.2023 № 2)</v>
          </cell>
          <cell r="D42" t="str">
            <v>K_Che296</v>
          </cell>
          <cell r="E42">
            <v>482.63831200000004</v>
          </cell>
          <cell r="H42">
            <v>415.40987248000005</v>
          </cell>
          <cell r="J42">
            <v>116.27921979000001</v>
          </cell>
          <cell r="K42">
            <v>95.883893660000012</v>
          </cell>
          <cell r="L42">
            <v>20.395326129999997</v>
          </cell>
          <cell r="M42">
            <v>0</v>
          </cell>
          <cell r="N42">
            <v>0</v>
          </cell>
          <cell r="O42">
            <v>0</v>
          </cell>
          <cell r="P42">
            <v>0</v>
          </cell>
          <cell r="Q42">
            <v>20.395326129999997</v>
          </cell>
          <cell r="R42">
            <v>76.194844000000003</v>
          </cell>
          <cell r="S42">
            <v>0</v>
          </cell>
          <cell r="T42">
            <v>0</v>
          </cell>
          <cell r="U42">
            <v>0</v>
          </cell>
          <cell r="V42">
            <v>0</v>
          </cell>
          <cell r="W42">
            <v>76.194844000000003</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76.194844000000003</v>
          </cell>
          <cell r="AQ42">
            <v>0</v>
          </cell>
          <cell r="AR42">
            <v>0</v>
          </cell>
          <cell r="AS42">
            <v>0</v>
          </cell>
          <cell r="AT42">
            <v>0</v>
          </cell>
          <cell r="AU42">
            <v>76.194844000000003</v>
          </cell>
          <cell r="AV42">
            <v>0</v>
          </cell>
          <cell r="AW42">
            <v>0</v>
          </cell>
          <cell r="AX42">
            <v>0</v>
          </cell>
          <cell r="AY42">
            <v>0</v>
          </cell>
          <cell r="AZ42">
            <v>0</v>
          </cell>
          <cell r="BA42">
            <v>0</v>
          </cell>
          <cell r="BB42" t="str">
            <v/>
          </cell>
          <cell r="BC42" t="str">
            <v/>
          </cell>
          <cell r="BD42" t="str">
            <v/>
          </cell>
          <cell r="BE42" t="str">
            <v/>
          </cell>
          <cell r="BF42">
            <v>0</v>
          </cell>
          <cell r="BG42">
            <v>28.65545414</v>
          </cell>
          <cell r="BH42">
            <v>0</v>
          </cell>
          <cell r="BI42">
            <v>0</v>
          </cell>
          <cell r="BJ42">
            <v>0</v>
          </cell>
          <cell r="BK42">
            <v>0</v>
          </cell>
          <cell r="BL42">
            <v>28.65545414</v>
          </cell>
          <cell r="BM42">
            <v>24.94272904</v>
          </cell>
          <cell r="BN42">
            <v>0</v>
          </cell>
          <cell r="BO42">
            <v>0</v>
          </cell>
          <cell r="BP42">
            <v>0</v>
          </cell>
          <cell r="BQ42">
            <v>0</v>
          </cell>
          <cell r="BR42">
            <v>24.94272904</v>
          </cell>
          <cell r="BS42">
            <v>3.7127251000000001</v>
          </cell>
          <cell r="BT42">
            <v>0</v>
          </cell>
          <cell r="BU42">
            <v>0</v>
          </cell>
          <cell r="BV42">
            <v>0</v>
          </cell>
          <cell r="BW42">
            <v>0</v>
          </cell>
          <cell r="BX42">
            <v>3.7127251000000001</v>
          </cell>
          <cell r="BY42">
            <v>0</v>
          </cell>
          <cell r="BZ42">
            <v>0</v>
          </cell>
          <cell r="CA42">
            <v>0</v>
          </cell>
          <cell r="CB42">
            <v>0</v>
          </cell>
          <cell r="CC42">
            <v>0</v>
          </cell>
          <cell r="CD42">
            <v>0</v>
          </cell>
          <cell r="CE42">
            <v>0</v>
          </cell>
          <cell r="CF42">
            <v>0</v>
          </cell>
          <cell r="CG42">
            <v>0</v>
          </cell>
          <cell r="CH42">
            <v>0</v>
          </cell>
          <cell r="CI42">
            <v>0</v>
          </cell>
          <cell r="CJ42">
            <v>0</v>
          </cell>
          <cell r="CK42">
            <v>3.7127251000000001</v>
          </cell>
          <cell r="CL42">
            <v>0</v>
          </cell>
          <cell r="CM42">
            <v>0</v>
          </cell>
          <cell r="CN42">
            <v>0</v>
          </cell>
          <cell r="CO42">
            <v>0</v>
          </cell>
          <cell r="CP42">
            <v>3.7127251000000001</v>
          </cell>
          <cell r="CQ42" t="str">
            <v/>
          </cell>
          <cell r="CR42" t="str">
            <v/>
          </cell>
          <cell r="CS42" t="str">
            <v/>
          </cell>
          <cell r="CT42" t="str">
            <v/>
          </cell>
          <cell r="CU42">
            <v>0</v>
          </cell>
          <cell r="CX42">
            <v>402.19859333333295</v>
          </cell>
          <cell r="CY42">
            <v>5.0963300000000009</v>
          </cell>
          <cell r="CZ42">
            <v>34.14329166666667</v>
          </cell>
          <cell r="DA42">
            <v>334.57363333333336</v>
          </cell>
          <cell r="DB42">
            <v>28.385338333332918</v>
          </cell>
          <cell r="DE42">
            <v>378.38082641</v>
          </cell>
          <cell r="DG42">
            <v>397.10226333333293</v>
          </cell>
          <cell r="DH42">
            <v>59.057533013332943</v>
          </cell>
          <cell r="DI42">
            <v>338.04473031999999</v>
          </cell>
          <cell r="DJ42">
            <v>0</v>
          </cell>
          <cell r="DK42">
            <v>29.522756990000001</v>
          </cell>
          <cell r="DL42">
            <v>300.45773000000003</v>
          </cell>
          <cell r="DM42">
            <v>8.0642433299999539</v>
          </cell>
          <cell r="DN42">
            <v>58.092674333333036</v>
          </cell>
          <cell r="DS42">
            <v>23</v>
          </cell>
          <cell r="DT42">
            <v>35.092674333333036</v>
          </cell>
          <cell r="DU42">
            <v>0</v>
          </cell>
          <cell r="DV42">
            <v>0</v>
          </cell>
          <cell r="DW42">
            <v>35.092674333333036</v>
          </cell>
          <cell r="DX42" t="str">
            <v/>
          </cell>
          <cell r="DY42">
            <v>1</v>
          </cell>
          <cell r="DZ42" t="str">
            <v/>
          </cell>
          <cell r="EA42" t="str">
            <v/>
          </cell>
          <cell r="EB42" t="str">
            <v>1</v>
          </cell>
          <cell r="EC42">
            <v>35.239766090000003</v>
          </cell>
          <cell r="ED42">
            <v>0</v>
          </cell>
          <cell r="EE42">
            <v>0.99678940000000005</v>
          </cell>
          <cell r="EF42">
            <v>0</v>
          </cell>
          <cell r="EG42">
            <v>34.242976690000006</v>
          </cell>
          <cell r="EH42">
            <v>0</v>
          </cell>
          <cell r="EI42">
            <v>0</v>
          </cell>
          <cell r="EJ42">
            <v>0</v>
          </cell>
          <cell r="EK42">
            <v>0</v>
          </cell>
          <cell r="EL42">
            <v>0</v>
          </cell>
          <cell r="EM42">
            <v>35.239766090000003</v>
          </cell>
          <cell r="EN42">
            <v>0</v>
          </cell>
          <cell r="EO42">
            <v>0.99678940000000005</v>
          </cell>
          <cell r="EP42">
            <v>0</v>
          </cell>
          <cell r="EQ42">
            <v>34.242976690000006</v>
          </cell>
          <cell r="ER42">
            <v>0</v>
          </cell>
          <cell r="ES42">
            <v>0</v>
          </cell>
          <cell r="ET42">
            <v>0</v>
          </cell>
          <cell r="EU42">
            <v>0</v>
          </cell>
          <cell r="EV42">
            <v>0</v>
          </cell>
          <cell r="EW42">
            <v>0</v>
          </cell>
          <cell r="EX42">
            <v>0</v>
          </cell>
          <cell r="EY42">
            <v>0</v>
          </cell>
          <cell r="EZ42">
            <v>0</v>
          </cell>
          <cell r="FA42">
            <v>0</v>
          </cell>
          <cell r="FB42">
            <v>35.239766090000003</v>
          </cell>
          <cell r="FC42">
            <v>0</v>
          </cell>
          <cell r="FD42">
            <v>0.99678940000000005</v>
          </cell>
          <cell r="FE42">
            <v>0</v>
          </cell>
          <cell r="FF42">
            <v>34.242976690000006</v>
          </cell>
          <cell r="FG42">
            <v>1</v>
          </cell>
          <cell r="FH42">
            <v>1</v>
          </cell>
          <cell r="FI42" t="str">
            <v/>
          </cell>
          <cell r="FJ42" t="str">
            <v/>
          </cell>
          <cell r="FK42" t="str">
            <v>1 1</v>
          </cell>
          <cell r="FN42">
            <v>402.19859333333295</v>
          </cell>
          <cell r="FO42">
            <v>0</v>
          </cell>
          <cell r="FP42">
            <v>16</v>
          </cell>
          <cell r="FQ42">
            <v>0</v>
          </cell>
          <cell r="FR42">
            <v>0</v>
          </cell>
          <cell r="FS42">
            <v>0</v>
          </cell>
          <cell r="FT42">
            <v>0</v>
          </cell>
          <cell r="FU42">
            <v>0</v>
          </cell>
          <cell r="FV42">
            <v>0</v>
          </cell>
          <cell r="FW42">
            <v>0</v>
          </cell>
          <cell r="FX42">
            <v>0</v>
          </cell>
          <cell r="FZ42">
            <v>0</v>
          </cell>
          <cell r="GA42">
            <v>0</v>
          </cell>
          <cell r="GB42">
            <v>0</v>
          </cell>
          <cell r="GC42">
            <v>0</v>
          </cell>
          <cell r="GD42">
            <v>0</v>
          </cell>
          <cell r="GE42">
            <v>0</v>
          </cell>
          <cell r="GF42">
            <v>0</v>
          </cell>
          <cell r="GG42">
            <v>0</v>
          </cell>
          <cell r="GH42">
            <v>0</v>
          </cell>
          <cell r="GI42">
            <v>0</v>
          </cell>
          <cell r="GJ42">
            <v>0</v>
          </cell>
          <cell r="GK42">
            <v>402.19859333333301</v>
          </cell>
          <cell r="GL42">
            <v>0</v>
          </cell>
          <cell r="GM42">
            <v>16</v>
          </cell>
          <cell r="GN42">
            <v>0</v>
          </cell>
          <cell r="GO42">
            <v>0</v>
          </cell>
          <cell r="GP42">
            <v>0</v>
          </cell>
          <cell r="GQ42">
            <v>0</v>
          </cell>
          <cell r="GR42">
            <v>0</v>
          </cell>
          <cell r="GS42">
            <v>0</v>
          </cell>
          <cell r="GT42">
            <v>0</v>
          </cell>
          <cell r="GU42">
            <v>0</v>
          </cell>
          <cell r="GV42">
            <v>0</v>
          </cell>
          <cell r="GW42">
            <v>0</v>
          </cell>
          <cell r="GX42">
            <v>0</v>
          </cell>
          <cell r="GY42">
            <v>0</v>
          </cell>
          <cell r="GZ42">
            <v>0</v>
          </cell>
          <cell r="HA42">
            <v>0</v>
          </cell>
          <cell r="HB42">
            <v>0</v>
          </cell>
          <cell r="HC42">
            <v>0</v>
          </cell>
          <cell r="HD42">
            <v>0</v>
          </cell>
          <cell r="HE42">
            <v>0</v>
          </cell>
          <cell r="HF42">
            <v>0</v>
          </cell>
          <cell r="HG42">
            <v>0</v>
          </cell>
          <cell r="HH42">
            <v>0</v>
          </cell>
          <cell r="HI42">
            <v>0</v>
          </cell>
          <cell r="HJ42">
            <v>0</v>
          </cell>
          <cell r="HK42">
            <v>0</v>
          </cell>
          <cell r="HL42">
            <v>0</v>
          </cell>
          <cell r="HM42">
            <v>0</v>
          </cell>
          <cell r="HN42">
            <v>0</v>
          </cell>
          <cell r="HO42">
            <v>0</v>
          </cell>
          <cell r="HP42">
            <v>0</v>
          </cell>
          <cell r="HQ42">
            <v>0</v>
          </cell>
          <cell r="HR42">
            <v>402.19859333333301</v>
          </cell>
          <cell r="HS42">
            <v>0</v>
          </cell>
          <cell r="HT42">
            <v>16</v>
          </cell>
          <cell r="HU42">
            <v>0</v>
          </cell>
          <cell r="HV42">
            <v>0</v>
          </cell>
          <cell r="HW42">
            <v>0</v>
          </cell>
          <cell r="HX42">
            <v>0</v>
          </cell>
          <cell r="HY42">
            <v>0</v>
          </cell>
          <cell r="HZ42">
            <v>0</v>
          </cell>
          <cell r="IA42">
            <v>0</v>
          </cell>
          <cell r="IB42">
            <v>0</v>
          </cell>
          <cell r="IC42">
            <v>0</v>
          </cell>
          <cell r="ID42">
            <v>0</v>
          </cell>
          <cell r="IE42">
            <v>0</v>
          </cell>
          <cell r="IF42">
            <v>0</v>
          </cell>
          <cell r="IG42">
            <v>0</v>
          </cell>
          <cell r="IH42">
            <v>0</v>
          </cell>
          <cell r="II42">
            <v>0</v>
          </cell>
          <cell r="IJ42">
            <v>0</v>
          </cell>
          <cell r="IK42">
            <v>0</v>
          </cell>
          <cell r="IL42">
            <v>0</v>
          </cell>
          <cell r="IM42">
            <v>0</v>
          </cell>
          <cell r="IN42">
            <v>0</v>
          </cell>
          <cell r="IO42">
            <v>0</v>
          </cell>
          <cell r="IP42">
            <v>0</v>
          </cell>
          <cell r="IQ42">
            <v>0</v>
          </cell>
          <cell r="IR42">
            <v>0</v>
          </cell>
          <cell r="IS42">
            <v>0</v>
          </cell>
          <cell r="IT42">
            <v>0</v>
          </cell>
          <cell r="IU42">
            <v>0</v>
          </cell>
          <cell r="IV42">
            <v>0</v>
          </cell>
          <cell r="IW42">
            <v>0</v>
          </cell>
          <cell r="IX42">
            <v>0</v>
          </cell>
          <cell r="IY42">
            <v>0</v>
          </cell>
          <cell r="IZ42">
            <v>0</v>
          </cell>
          <cell r="JA42">
            <v>0</v>
          </cell>
          <cell r="JB42">
            <v>0</v>
          </cell>
          <cell r="JC42">
            <v>0</v>
          </cell>
          <cell r="JD42">
            <v>0</v>
          </cell>
          <cell r="JE42">
            <v>0</v>
          </cell>
          <cell r="JF42">
            <v>0</v>
          </cell>
          <cell r="JG42">
            <v>0</v>
          </cell>
          <cell r="JH42">
            <v>0</v>
          </cell>
          <cell r="JI42">
            <v>0</v>
          </cell>
          <cell r="JJ42">
            <v>0</v>
          </cell>
          <cell r="JK42">
            <v>0</v>
          </cell>
          <cell r="JL42">
            <v>0</v>
          </cell>
          <cell r="JM42">
            <v>0</v>
          </cell>
          <cell r="JN42">
            <v>0</v>
          </cell>
          <cell r="JO42">
            <v>0</v>
          </cell>
          <cell r="JP42">
            <v>0</v>
          </cell>
          <cell r="JQ42">
            <v>0</v>
          </cell>
          <cell r="JR42">
            <v>0</v>
          </cell>
          <cell r="JS42">
            <v>0</v>
          </cell>
          <cell r="JT42">
            <v>0</v>
          </cell>
          <cell r="JU42">
            <v>0</v>
          </cell>
          <cell r="JV42">
            <v>0</v>
          </cell>
          <cell r="JW42">
            <v>0</v>
          </cell>
          <cell r="JX42">
            <v>0</v>
          </cell>
          <cell r="JY42">
            <v>0</v>
          </cell>
          <cell r="JZ42">
            <v>0</v>
          </cell>
          <cell r="KA42">
            <v>0</v>
          </cell>
          <cell r="KB42">
            <v>0</v>
          </cell>
          <cell r="KC42">
            <v>0</v>
          </cell>
          <cell r="KD42">
            <v>0</v>
          </cell>
          <cell r="KE42">
            <v>0</v>
          </cell>
          <cell r="KF42">
            <v>0</v>
          </cell>
          <cell r="KG42">
            <v>0</v>
          </cell>
          <cell r="KH42">
            <v>0</v>
          </cell>
          <cell r="KI42">
            <v>0</v>
          </cell>
          <cell r="KJ42">
            <v>0</v>
          </cell>
          <cell r="KK42">
            <v>0</v>
          </cell>
          <cell r="KL42">
            <v>0</v>
          </cell>
          <cell r="KM42">
            <v>0</v>
          </cell>
          <cell r="KN42">
            <v>0</v>
          </cell>
          <cell r="KO42">
            <v>0</v>
          </cell>
          <cell r="KP42">
            <v>0</v>
          </cell>
          <cell r="KQ42">
            <v>0</v>
          </cell>
          <cell r="KR42">
            <v>0</v>
          </cell>
          <cell r="KS42">
            <v>0</v>
          </cell>
          <cell r="KT42">
            <v>0</v>
          </cell>
          <cell r="KU42">
            <v>0</v>
          </cell>
          <cell r="KV42">
            <v>0</v>
          </cell>
          <cell r="KW42">
            <v>0</v>
          </cell>
          <cell r="KX42">
            <v>0</v>
          </cell>
          <cell r="KY42">
            <v>0</v>
          </cell>
          <cell r="KZ42">
            <v>0</v>
          </cell>
          <cell r="LA42">
            <v>0</v>
          </cell>
          <cell r="LB42">
            <v>0</v>
          </cell>
          <cell r="LC42">
            <v>0</v>
          </cell>
          <cell r="LD42">
            <v>0</v>
          </cell>
          <cell r="LE42">
            <v>0</v>
          </cell>
          <cell r="LF42">
            <v>0</v>
          </cell>
          <cell r="LG42">
            <v>0</v>
          </cell>
          <cell r="LH42">
            <v>0</v>
          </cell>
          <cell r="LI42">
            <v>0</v>
          </cell>
          <cell r="LJ42">
            <v>0</v>
          </cell>
          <cell r="LK42">
            <v>0</v>
          </cell>
          <cell r="LL42">
            <v>0</v>
          </cell>
          <cell r="LQ42">
            <v>0</v>
          </cell>
          <cell r="LR42">
            <v>0</v>
          </cell>
          <cell r="LS42">
            <v>0</v>
          </cell>
          <cell r="LT42">
            <v>0</v>
          </cell>
          <cell r="LU42">
            <v>0</v>
          </cell>
          <cell r="LX42">
            <v>0</v>
          </cell>
          <cell r="LY42">
            <v>0</v>
          </cell>
          <cell r="LZ42">
            <v>0</v>
          </cell>
          <cell r="MA42">
            <v>0</v>
          </cell>
          <cell r="MB42">
            <v>0</v>
          </cell>
          <cell r="MC42">
            <v>0</v>
          </cell>
          <cell r="MD42">
            <v>0</v>
          </cell>
          <cell r="ME42">
            <v>0</v>
          </cell>
          <cell r="MF42">
            <v>0</v>
          </cell>
          <cell r="MG42">
            <v>0</v>
          </cell>
          <cell r="MH42">
            <v>0</v>
          </cell>
          <cell r="MI42">
            <v>0</v>
          </cell>
          <cell r="MJ42">
            <v>0</v>
          </cell>
          <cell r="MK42">
            <v>0</v>
          </cell>
          <cell r="ML42">
            <v>0</v>
          </cell>
          <cell r="MM42">
            <v>0</v>
          </cell>
          <cell r="MN42">
            <v>0</v>
          </cell>
          <cell r="MO42">
            <v>0</v>
          </cell>
          <cell r="MP42">
            <v>0</v>
          </cell>
          <cell r="MQ42">
            <v>0</v>
          </cell>
          <cell r="MR42">
            <v>0</v>
          </cell>
          <cell r="MS42">
            <v>0</v>
          </cell>
          <cell r="MT42">
            <v>0</v>
          </cell>
          <cell r="MU42">
            <v>0</v>
          </cell>
          <cell r="MV42">
            <v>0</v>
          </cell>
          <cell r="MW42">
            <v>0</v>
          </cell>
          <cell r="MX42">
            <v>0</v>
          </cell>
          <cell r="MY42">
            <v>0</v>
          </cell>
          <cell r="MZ42">
            <v>0</v>
          </cell>
          <cell r="NA42">
            <v>0</v>
          </cell>
          <cell r="NB42">
            <v>0</v>
          </cell>
          <cell r="NC42">
            <v>0</v>
          </cell>
          <cell r="ND42">
            <v>0</v>
          </cell>
          <cell r="NE42">
            <v>0</v>
          </cell>
          <cell r="NF42">
            <v>0</v>
          </cell>
          <cell r="NG42">
            <v>0</v>
          </cell>
          <cell r="NH42">
            <v>0</v>
          </cell>
          <cell r="NI42">
            <v>0</v>
          </cell>
          <cell r="NJ42">
            <v>0</v>
          </cell>
          <cell r="NK42">
            <v>0</v>
          </cell>
          <cell r="NL42">
            <v>0</v>
          </cell>
          <cell r="NM42">
            <v>0</v>
          </cell>
          <cell r="NN42">
            <v>0</v>
          </cell>
          <cell r="NO42">
            <v>0</v>
          </cell>
          <cell r="NP42">
            <v>0</v>
          </cell>
          <cell r="NQ42">
            <v>0</v>
          </cell>
          <cell r="NR42">
            <v>0</v>
          </cell>
          <cell r="NS42">
            <v>0</v>
          </cell>
          <cell r="NT42">
            <v>0</v>
          </cell>
          <cell r="NU42">
            <v>0</v>
          </cell>
          <cell r="NV42">
            <v>0</v>
          </cell>
          <cell r="NW42">
            <v>0</v>
          </cell>
          <cell r="NX42">
            <v>0</v>
          </cell>
          <cell r="NY42">
            <v>0</v>
          </cell>
          <cell r="NZ42">
            <v>0</v>
          </cell>
          <cell r="OA42">
            <v>0</v>
          </cell>
          <cell r="OB42">
            <v>0</v>
          </cell>
          <cell r="OC42">
            <v>0</v>
          </cell>
          <cell r="OD42">
            <v>0</v>
          </cell>
          <cell r="OE42">
            <v>0</v>
          </cell>
          <cell r="OF42">
            <v>0</v>
          </cell>
          <cell r="OG42">
            <v>0</v>
          </cell>
          <cell r="OH42">
            <v>0</v>
          </cell>
          <cell r="OI42">
            <v>0</v>
          </cell>
          <cell r="OJ42">
            <v>0</v>
          </cell>
          <cell r="OL42">
            <v>2020</v>
          </cell>
          <cell r="OM42">
            <v>2024</v>
          </cell>
          <cell r="ON42">
            <v>2024</v>
          </cell>
          <cell r="OO42">
            <v>2024</v>
          </cell>
          <cell r="OP42" t="str">
            <v>с</v>
          </cell>
          <cell r="OT42">
            <v>482.63831200000004</v>
          </cell>
          <cell r="OV42">
            <v>0</v>
          </cell>
          <cell r="OW42">
            <v>0</v>
          </cell>
          <cell r="OX42">
            <v>0</v>
          </cell>
          <cell r="OY42">
            <v>0</v>
          </cell>
          <cell r="OZ42">
            <v>0</v>
          </cell>
        </row>
        <row r="43">
          <cell r="A43" t="str">
            <v>K_Che303</v>
          </cell>
          <cell r="B43" t="str">
            <v>1.1.1.4.2</v>
          </cell>
          <cell r="C43" t="str">
            <v>Реконструкция ПС 35 кВ Аэропорт с установкой Т-2 мощностью 4 МВА с утсройстами АРН для технологического присоединения к сетям АО "Чеченэнерго" (договор ТП от 10.02.2023 № 22468/2022/ЧЭ/ГРОГЭС ФКУ "Дирекция государственного заказчика по реализации комплексных проектов развития транспортной инфраструктуры")</v>
          </cell>
          <cell r="D43" t="str">
            <v>K_Che303</v>
          </cell>
          <cell r="E43">
            <v>340.40556399800005</v>
          </cell>
          <cell r="H43">
            <v>282.63801011999999</v>
          </cell>
          <cell r="J43">
            <v>89.668640198000048</v>
          </cell>
          <cell r="K43">
            <v>89.319639998000042</v>
          </cell>
          <cell r="L43">
            <v>0.34900019999999998</v>
          </cell>
          <cell r="M43">
            <v>0</v>
          </cell>
          <cell r="N43">
            <v>0</v>
          </cell>
          <cell r="O43">
            <v>0</v>
          </cell>
          <cell r="P43">
            <v>0</v>
          </cell>
          <cell r="Q43">
            <v>0.34900019999999998</v>
          </cell>
          <cell r="R43">
            <v>64.773892000000004</v>
          </cell>
          <cell r="S43">
            <v>0</v>
          </cell>
          <cell r="T43">
            <v>0</v>
          </cell>
          <cell r="U43">
            <v>0</v>
          </cell>
          <cell r="V43">
            <v>0</v>
          </cell>
          <cell r="W43">
            <v>64.773892000000004</v>
          </cell>
          <cell r="X43">
            <v>30.557529613999591</v>
          </cell>
          <cell r="Y43">
            <v>0</v>
          </cell>
          <cell r="Z43">
            <v>0</v>
          </cell>
          <cell r="AA43">
            <v>0</v>
          </cell>
          <cell r="AB43">
            <v>0</v>
          </cell>
          <cell r="AC43">
            <v>30.557529613999591</v>
          </cell>
          <cell r="AD43">
            <v>34.216362386000412</v>
          </cell>
          <cell r="AE43">
            <v>0</v>
          </cell>
          <cell r="AF43">
            <v>0</v>
          </cell>
          <cell r="AG43">
            <v>0</v>
          </cell>
          <cell r="AH43">
            <v>0</v>
          </cell>
          <cell r="AI43">
            <v>34.216362386000412</v>
          </cell>
          <cell r="AJ43">
            <v>0</v>
          </cell>
          <cell r="AK43">
            <v>0</v>
          </cell>
          <cell r="AL43">
            <v>0</v>
          </cell>
          <cell r="AM43">
            <v>0</v>
          </cell>
          <cell r="AN43">
            <v>0</v>
          </cell>
          <cell r="AO43">
            <v>0</v>
          </cell>
          <cell r="AP43">
            <v>0</v>
          </cell>
          <cell r="AQ43">
            <v>0</v>
          </cell>
          <cell r="AR43">
            <v>0</v>
          </cell>
          <cell r="AS43">
            <v>0</v>
          </cell>
          <cell r="AT43">
            <v>0</v>
          </cell>
          <cell r="AU43">
            <v>0</v>
          </cell>
          <cell r="AV43">
            <v>34.216362386000412</v>
          </cell>
          <cell r="AW43">
            <v>0</v>
          </cell>
          <cell r="AX43">
            <v>0</v>
          </cell>
          <cell r="AY43">
            <v>0</v>
          </cell>
          <cell r="AZ43">
            <v>0</v>
          </cell>
          <cell r="BA43">
            <v>34.216362386000412</v>
          </cell>
          <cell r="BB43">
            <v>1</v>
          </cell>
          <cell r="BC43" t="str">
            <v/>
          </cell>
          <cell r="BD43" t="str">
            <v/>
          </cell>
          <cell r="BE43" t="str">
            <v/>
          </cell>
          <cell r="BF43" t="str">
            <v>1</v>
          </cell>
          <cell r="BG43">
            <v>31.552086120000002</v>
          </cell>
          <cell r="BH43">
            <v>0</v>
          </cell>
          <cell r="BI43">
            <v>0</v>
          </cell>
          <cell r="BJ43">
            <v>0</v>
          </cell>
          <cell r="BK43">
            <v>0</v>
          </cell>
          <cell r="BL43">
            <v>31.552086120000002</v>
          </cell>
          <cell r="BM43">
            <v>31.552086120000002</v>
          </cell>
          <cell r="BN43">
            <v>0</v>
          </cell>
          <cell r="BO43">
            <v>0</v>
          </cell>
          <cell r="BP43">
            <v>1.4155085000000001</v>
          </cell>
          <cell r="BQ43">
            <v>0</v>
          </cell>
          <cell r="BR43">
            <v>30.136577620000001</v>
          </cell>
          <cell r="BS43">
            <v>0</v>
          </cell>
          <cell r="BT43">
            <v>0</v>
          </cell>
          <cell r="BU43">
            <v>0</v>
          </cell>
          <cell r="BV43">
            <v>-1.4155085000000001</v>
          </cell>
          <cell r="BW43">
            <v>0</v>
          </cell>
          <cell r="BX43">
            <v>1.4155085000000001</v>
          </cell>
          <cell r="BY43">
            <v>0</v>
          </cell>
          <cell r="BZ43">
            <v>0</v>
          </cell>
          <cell r="CA43">
            <v>0</v>
          </cell>
          <cell r="CB43">
            <v>0</v>
          </cell>
          <cell r="CC43">
            <v>0</v>
          </cell>
          <cell r="CD43">
            <v>0</v>
          </cell>
          <cell r="CE43">
            <v>0</v>
          </cell>
          <cell r="CF43">
            <v>0</v>
          </cell>
          <cell r="CG43">
            <v>0</v>
          </cell>
          <cell r="CH43">
            <v>0</v>
          </cell>
          <cell r="CI43">
            <v>0</v>
          </cell>
          <cell r="CJ43">
            <v>0</v>
          </cell>
          <cell r="CK43">
            <v>0</v>
          </cell>
          <cell r="CL43">
            <v>0</v>
          </cell>
          <cell r="CM43">
            <v>0</v>
          </cell>
          <cell r="CN43">
            <v>-1.4155085000000001</v>
          </cell>
          <cell r="CO43">
            <v>0</v>
          </cell>
          <cell r="CP43">
            <v>1.4155085000000001</v>
          </cell>
          <cell r="CQ43" t="str">
            <v/>
          </cell>
          <cell r="CR43" t="str">
            <v/>
          </cell>
          <cell r="CS43" t="str">
            <v/>
          </cell>
          <cell r="CT43" t="str">
            <v/>
          </cell>
          <cell r="CU43">
            <v>0</v>
          </cell>
          <cell r="CX43">
            <v>283.67130333166699</v>
          </cell>
          <cell r="CY43">
            <v>5.8166700000000002</v>
          </cell>
          <cell r="CZ43">
            <v>21.068433333333335</v>
          </cell>
          <cell r="DA43">
            <v>229.01324166666669</v>
          </cell>
          <cell r="DB43">
            <v>27.77295833166697</v>
          </cell>
          <cell r="DE43">
            <v>264.09016579000001</v>
          </cell>
          <cell r="DG43">
            <v>277.854633331667</v>
          </cell>
          <cell r="DH43">
            <v>49.555136721666997</v>
          </cell>
          <cell r="DI43">
            <v>228.29949661000001</v>
          </cell>
          <cell r="DJ43">
            <v>0</v>
          </cell>
          <cell r="DK43">
            <v>18.737449160000001</v>
          </cell>
          <cell r="DL43">
            <v>203.42160000999999</v>
          </cell>
          <cell r="DM43">
            <v>6.1404474400000026</v>
          </cell>
          <cell r="DN43">
            <v>48.51363532166701</v>
          </cell>
          <cell r="DS43">
            <v>20</v>
          </cell>
          <cell r="DT43">
            <v>28.51363532166701</v>
          </cell>
          <cell r="DU43">
            <v>0</v>
          </cell>
          <cell r="DV43">
            <v>0</v>
          </cell>
          <cell r="DW43">
            <v>28.51363532166701</v>
          </cell>
          <cell r="DX43">
            <v>1</v>
          </cell>
          <cell r="DY43">
            <v>1</v>
          </cell>
          <cell r="DZ43" t="str">
            <v/>
          </cell>
          <cell r="EA43" t="str">
            <v/>
          </cell>
          <cell r="EB43" t="str">
            <v>1 1</v>
          </cell>
          <cell r="EC43">
            <v>29.97399918</v>
          </cell>
          <cell r="ED43">
            <v>0</v>
          </cell>
          <cell r="EE43">
            <v>0.61191925000000003</v>
          </cell>
          <cell r="EF43">
            <v>0</v>
          </cell>
          <cell r="EG43">
            <v>29.36207993</v>
          </cell>
          <cell r="EH43">
            <v>1.6986101999999998</v>
          </cell>
          <cell r="EI43">
            <v>0</v>
          </cell>
          <cell r="EJ43">
            <v>0</v>
          </cell>
          <cell r="EK43">
            <v>0</v>
          </cell>
          <cell r="EL43">
            <v>1.6986102000000001</v>
          </cell>
          <cell r="EM43">
            <v>28.275388979999999</v>
          </cell>
          <cell r="EN43">
            <v>0</v>
          </cell>
          <cell r="EO43">
            <v>0.61191925000000003</v>
          </cell>
          <cell r="EP43">
            <v>0</v>
          </cell>
          <cell r="EQ43">
            <v>27.663469729999999</v>
          </cell>
          <cell r="ER43">
            <v>0</v>
          </cell>
          <cell r="ES43">
            <v>0</v>
          </cell>
          <cell r="ET43">
            <v>0</v>
          </cell>
          <cell r="EU43">
            <v>0</v>
          </cell>
          <cell r="EV43">
            <v>0</v>
          </cell>
          <cell r="EW43">
            <v>0</v>
          </cell>
          <cell r="EX43">
            <v>0</v>
          </cell>
          <cell r="EY43">
            <v>0</v>
          </cell>
          <cell r="EZ43">
            <v>0</v>
          </cell>
          <cell r="FA43">
            <v>0</v>
          </cell>
          <cell r="FB43">
            <v>28.275388979999999</v>
          </cell>
          <cell r="FC43">
            <v>0</v>
          </cell>
          <cell r="FD43">
            <v>0.61191925000000003</v>
          </cell>
          <cell r="FE43">
            <v>0</v>
          </cell>
          <cell r="FF43">
            <v>27.663469729999999</v>
          </cell>
          <cell r="FG43">
            <v>1</v>
          </cell>
          <cell r="FH43">
            <v>1</v>
          </cell>
          <cell r="FI43" t="str">
            <v/>
          </cell>
          <cell r="FJ43" t="str">
            <v/>
          </cell>
          <cell r="FK43" t="str">
            <v>1 1</v>
          </cell>
          <cell r="FN43">
            <v>283.67130333166699</v>
          </cell>
          <cell r="FO43">
            <v>0</v>
          </cell>
          <cell r="FP43">
            <v>4</v>
          </cell>
          <cell r="FQ43">
            <v>0</v>
          </cell>
          <cell r="FR43">
            <v>0</v>
          </cell>
          <cell r="FS43">
            <v>0</v>
          </cell>
          <cell r="FT43">
            <v>0</v>
          </cell>
          <cell r="FU43">
            <v>0</v>
          </cell>
          <cell r="FV43">
            <v>0</v>
          </cell>
          <cell r="FW43">
            <v>0</v>
          </cell>
          <cell r="FX43">
            <v>0</v>
          </cell>
          <cell r="FZ43">
            <v>0</v>
          </cell>
          <cell r="GA43">
            <v>0</v>
          </cell>
          <cell r="GB43">
            <v>0</v>
          </cell>
          <cell r="GC43">
            <v>0</v>
          </cell>
          <cell r="GD43">
            <v>0</v>
          </cell>
          <cell r="GE43">
            <v>0</v>
          </cell>
          <cell r="GF43">
            <v>0</v>
          </cell>
          <cell r="GG43">
            <v>0</v>
          </cell>
          <cell r="GH43">
            <v>0</v>
          </cell>
          <cell r="GI43">
            <v>0</v>
          </cell>
          <cell r="GJ43">
            <v>0</v>
          </cell>
          <cell r="GK43">
            <v>283.67130333166699</v>
          </cell>
          <cell r="GL43">
            <v>0</v>
          </cell>
          <cell r="GM43">
            <v>4</v>
          </cell>
          <cell r="GN43">
            <v>0</v>
          </cell>
          <cell r="GO43">
            <v>0</v>
          </cell>
          <cell r="GP43">
            <v>0</v>
          </cell>
          <cell r="GQ43">
            <v>0</v>
          </cell>
          <cell r="GR43">
            <v>0</v>
          </cell>
          <cell r="GS43">
            <v>0</v>
          </cell>
          <cell r="GT43">
            <v>0</v>
          </cell>
          <cell r="GU43">
            <v>0</v>
          </cell>
          <cell r="GV43">
            <v>0</v>
          </cell>
          <cell r="GW43">
            <v>0</v>
          </cell>
          <cell r="GX43">
            <v>0</v>
          </cell>
          <cell r="GY43">
            <v>0</v>
          </cell>
          <cell r="GZ43">
            <v>0</v>
          </cell>
          <cell r="HA43">
            <v>0</v>
          </cell>
          <cell r="HB43">
            <v>0</v>
          </cell>
          <cell r="HC43">
            <v>0</v>
          </cell>
          <cell r="HD43">
            <v>0</v>
          </cell>
          <cell r="HE43">
            <v>0</v>
          </cell>
          <cell r="HF43">
            <v>0</v>
          </cell>
          <cell r="HG43">
            <v>0</v>
          </cell>
          <cell r="HH43">
            <v>0</v>
          </cell>
          <cell r="HI43">
            <v>0</v>
          </cell>
          <cell r="HJ43">
            <v>0</v>
          </cell>
          <cell r="HK43">
            <v>0</v>
          </cell>
          <cell r="HL43">
            <v>0</v>
          </cell>
          <cell r="HM43">
            <v>0</v>
          </cell>
          <cell r="HN43">
            <v>0</v>
          </cell>
          <cell r="HO43">
            <v>0</v>
          </cell>
          <cell r="HP43">
            <v>0</v>
          </cell>
          <cell r="HQ43">
            <v>0</v>
          </cell>
          <cell r="HR43">
            <v>283.67130333166699</v>
          </cell>
          <cell r="HS43">
            <v>0</v>
          </cell>
          <cell r="HT43">
            <v>4</v>
          </cell>
          <cell r="HU43">
            <v>0</v>
          </cell>
          <cell r="HV43">
            <v>0</v>
          </cell>
          <cell r="HW43">
            <v>0</v>
          </cell>
          <cell r="HX43">
            <v>0</v>
          </cell>
          <cell r="HY43">
            <v>0</v>
          </cell>
          <cell r="HZ43">
            <v>0</v>
          </cell>
          <cell r="IA43">
            <v>0</v>
          </cell>
          <cell r="IB43">
            <v>0</v>
          </cell>
          <cell r="IC43">
            <v>0</v>
          </cell>
          <cell r="ID43">
            <v>0</v>
          </cell>
          <cell r="IE43">
            <v>0</v>
          </cell>
          <cell r="IF43">
            <v>0</v>
          </cell>
          <cell r="IG43">
            <v>0</v>
          </cell>
          <cell r="IH43">
            <v>0</v>
          </cell>
          <cell r="II43">
            <v>0</v>
          </cell>
          <cell r="IJ43">
            <v>0</v>
          </cell>
          <cell r="IK43">
            <v>0</v>
          </cell>
          <cell r="IL43">
            <v>0</v>
          </cell>
          <cell r="IM43">
            <v>0</v>
          </cell>
          <cell r="IN43">
            <v>0</v>
          </cell>
          <cell r="IO43">
            <v>0</v>
          </cell>
          <cell r="IP43">
            <v>0</v>
          </cell>
          <cell r="IQ43">
            <v>0</v>
          </cell>
          <cell r="IR43">
            <v>0</v>
          </cell>
          <cell r="IS43">
            <v>0</v>
          </cell>
          <cell r="IT43">
            <v>0</v>
          </cell>
          <cell r="IU43">
            <v>0</v>
          </cell>
          <cell r="IV43">
            <v>0</v>
          </cell>
          <cell r="IW43">
            <v>0</v>
          </cell>
          <cell r="IX43">
            <v>0</v>
          </cell>
          <cell r="IY43">
            <v>0</v>
          </cell>
          <cell r="IZ43">
            <v>0</v>
          </cell>
          <cell r="JA43">
            <v>0</v>
          </cell>
          <cell r="JB43">
            <v>0</v>
          </cell>
          <cell r="JC43">
            <v>0</v>
          </cell>
          <cell r="JD43">
            <v>0</v>
          </cell>
          <cell r="JE43">
            <v>0</v>
          </cell>
          <cell r="JF43">
            <v>0</v>
          </cell>
          <cell r="JG43">
            <v>0</v>
          </cell>
          <cell r="JH43">
            <v>0</v>
          </cell>
          <cell r="JI43">
            <v>0</v>
          </cell>
          <cell r="JJ43">
            <v>0</v>
          </cell>
          <cell r="JK43">
            <v>0</v>
          </cell>
          <cell r="JL43">
            <v>0</v>
          </cell>
          <cell r="JM43">
            <v>0</v>
          </cell>
          <cell r="JN43">
            <v>0</v>
          </cell>
          <cell r="JO43">
            <v>0</v>
          </cell>
          <cell r="JP43">
            <v>0</v>
          </cell>
          <cell r="JQ43">
            <v>0</v>
          </cell>
          <cell r="JR43">
            <v>0</v>
          </cell>
          <cell r="JS43">
            <v>0</v>
          </cell>
          <cell r="JT43">
            <v>0</v>
          </cell>
          <cell r="JU43">
            <v>0</v>
          </cell>
          <cell r="JV43">
            <v>0</v>
          </cell>
          <cell r="JW43">
            <v>0</v>
          </cell>
          <cell r="JX43">
            <v>0</v>
          </cell>
          <cell r="JY43">
            <v>0</v>
          </cell>
          <cell r="JZ43">
            <v>0</v>
          </cell>
          <cell r="KA43">
            <v>0</v>
          </cell>
          <cell r="KB43">
            <v>0</v>
          </cell>
          <cell r="KC43">
            <v>0</v>
          </cell>
          <cell r="KD43">
            <v>0</v>
          </cell>
          <cell r="KE43">
            <v>0</v>
          </cell>
          <cell r="KF43">
            <v>0</v>
          </cell>
          <cell r="KG43">
            <v>0</v>
          </cell>
          <cell r="KH43">
            <v>0</v>
          </cell>
          <cell r="KI43">
            <v>0</v>
          </cell>
          <cell r="KJ43">
            <v>0</v>
          </cell>
          <cell r="KK43">
            <v>0</v>
          </cell>
          <cell r="KL43">
            <v>0</v>
          </cell>
          <cell r="KM43">
            <v>0</v>
          </cell>
          <cell r="KN43">
            <v>0</v>
          </cell>
          <cell r="KO43">
            <v>0</v>
          </cell>
          <cell r="KP43">
            <v>0</v>
          </cell>
          <cell r="KQ43">
            <v>0</v>
          </cell>
          <cell r="KR43">
            <v>0</v>
          </cell>
          <cell r="KS43">
            <v>0</v>
          </cell>
          <cell r="KT43">
            <v>0</v>
          </cell>
          <cell r="KU43">
            <v>0</v>
          </cell>
          <cell r="KV43">
            <v>0</v>
          </cell>
          <cell r="KW43">
            <v>0</v>
          </cell>
          <cell r="KX43">
            <v>0</v>
          </cell>
          <cell r="KY43">
            <v>0</v>
          </cell>
          <cell r="KZ43">
            <v>0</v>
          </cell>
          <cell r="LA43">
            <v>0</v>
          </cell>
          <cell r="LB43">
            <v>0</v>
          </cell>
          <cell r="LC43">
            <v>0</v>
          </cell>
          <cell r="LD43">
            <v>0</v>
          </cell>
          <cell r="LE43">
            <v>0</v>
          </cell>
          <cell r="LF43">
            <v>0</v>
          </cell>
          <cell r="LG43">
            <v>0</v>
          </cell>
          <cell r="LH43">
            <v>0</v>
          </cell>
          <cell r="LI43">
            <v>0</v>
          </cell>
          <cell r="LJ43">
            <v>0</v>
          </cell>
          <cell r="LK43">
            <v>0</v>
          </cell>
          <cell r="LL43">
            <v>0</v>
          </cell>
          <cell r="LQ43">
            <v>0</v>
          </cell>
          <cell r="LR43">
            <v>0</v>
          </cell>
          <cell r="LS43">
            <v>0</v>
          </cell>
          <cell r="LT43">
            <v>0</v>
          </cell>
          <cell r="LU43">
            <v>0</v>
          </cell>
          <cell r="LX43">
            <v>0</v>
          </cell>
          <cell r="LY43">
            <v>0</v>
          </cell>
          <cell r="LZ43">
            <v>0</v>
          </cell>
          <cell r="MA43">
            <v>0</v>
          </cell>
          <cell r="MB43">
            <v>0</v>
          </cell>
          <cell r="MC43">
            <v>0</v>
          </cell>
          <cell r="MD43">
            <v>0</v>
          </cell>
          <cell r="ME43">
            <v>0</v>
          </cell>
          <cell r="MF43">
            <v>0</v>
          </cell>
          <cell r="MG43">
            <v>0</v>
          </cell>
          <cell r="MH43">
            <v>0</v>
          </cell>
          <cell r="MI43">
            <v>0</v>
          </cell>
          <cell r="MJ43">
            <v>0</v>
          </cell>
          <cell r="MK43">
            <v>0</v>
          </cell>
          <cell r="ML43">
            <v>0</v>
          </cell>
          <cell r="MM43">
            <v>0</v>
          </cell>
          <cell r="MN43">
            <v>0</v>
          </cell>
          <cell r="MO43">
            <v>0</v>
          </cell>
          <cell r="MP43">
            <v>0</v>
          </cell>
          <cell r="MQ43">
            <v>0</v>
          </cell>
          <cell r="MR43">
            <v>0</v>
          </cell>
          <cell r="MS43">
            <v>0</v>
          </cell>
          <cell r="MT43">
            <v>0</v>
          </cell>
          <cell r="MU43">
            <v>0</v>
          </cell>
          <cell r="MV43">
            <v>0</v>
          </cell>
          <cell r="MW43">
            <v>0</v>
          </cell>
          <cell r="MX43">
            <v>0</v>
          </cell>
          <cell r="MY43">
            <v>0</v>
          </cell>
          <cell r="MZ43">
            <v>0</v>
          </cell>
          <cell r="NA43">
            <v>0</v>
          </cell>
          <cell r="NB43">
            <v>0</v>
          </cell>
          <cell r="NC43">
            <v>0</v>
          </cell>
          <cell r="ND43">
            <v>0</v>
          </cell>
          <cell r="NE43">
            <v>0</v>
          </cell>
          <cell r="NF43">
            <v>0</v>
          </cell>
          <cell r="NG43">
            <v>0</v>
          </cell>
          <cell r="NH43">
            <v>0</v>
          </cell>
          <cell r="NI43">
            <v>0</v>
          </cell>
          <cell r="NJ43">
            <v>0</v>
          </cell>
          <cell r="NK43">
            <v>0</v>
          </cell>
          <cell r="NL43">
            <v>0</v>
          </cell>
          <cell r="NM43">
            <v>0</v>
          </cell>
          <cell r="NN43">
            <v>0</v>
          </cell>
          <cell r="NO43">
            <v>0</v>
          </cell>
          <cell r="NP43">
            <v>0</v>
          </cell>
          <cell r="NQ43">
            <v>0</v>
          </cell>
          <cell r="NR43">
            <v>0</v>
          </cell>
          <cell r="NS43">
            <v>0</v>
          </cell>
          <cell r="NT43">
            <v>0</v>
          </cell>
          <cell r="NU43">
            <v>0</v>
          </cell>
          <cell r="NV43">
            <v>0</v>
          </cell>
          <cell r="NW43">
            <v>0</v>
          </cell>
          <cell r="NX43">
            <v>0</v>
          </cell>
          <cell r="NY43">
            <v>0</v>
          </cell>
          <cell r="NZ43">
            <v>0</v>
          </cell>
          <cell r="OA43">
            <v>0</v>
          </cell>
          <cell r="OB43">
            <v>0</v>
          </cell>
          <cell r="OC43">
            <v>0</v>
          </cell>
          <cell r="OD43">
            <v>0</v>
          </cell>
          <cell r="OE43">
            <v>0</v>
          </cell>
          <cell r="OF43">
            <v>0</v>
          </cell>
          <cell r="OG43">
            <v>0</v>
          </cell>
          <cell r="OH43">
            <v>0</v>
          </cell>
          <cell r="OI43">
            <v>0</v>
          </cell>
          <cell r="OJ43">
            <v>0</v>
          </cell>
          <cell r="OL43">
            <v>2020</v>
          </cell>
          <cell r="OM43">
            <v>2024</v>
          </cell>
          <cell r="ON43">
            <v>2024</v>
          </cell>
          <cell r="OO43">
            <v>2024</v>
          </cell>
          <cell r="OP43" t="str">
            <v>с</v>
          </cell>
          <cell r="OT43">
            <v>340.40556399800005</v>
          </cell>
          <cell r="OV43">
            <v>0</v>
          </cell>
          <cell r="OW43">
            <v>0</v>
          </cell>
          <cell r="OX43">
            <v>0</v>
          </cell>
          <cell r="OY43">
            <v>0</v>
          </cell>
          <cell r="OZ43">
            <v>0</v>
          </cell>
        </row>
        <row r="44">
          <cell r="A44" t="str">
            <v>M_Che423</v>
          </cell>
          <cell r="B44" t="str">
            <v>1.1.1.4.2</v>
          </cell>
          <cell r="C44" t="str">
            <v>Реконструкция ПС 110 кВ Горячеисточненская с установкой дополнительной ячейки ОРУ 35 кВ для технологического присоединения аэропорта Грозный (Северный) (договор ТП от 08.04.2021 №11709/2020/ЧЭ/ГРОГЭС ГУП "Интерсеть", ДС от 17.01.2023 №1)</v>
          </cell>
          <cell r="D44" t="str">
            <v>M_Che423</v>
          </cell>
          <cell r="E44">
            <v>18.280719003600002</v>
          </cell>
          <cell r="H44">
            <v>10.027347884600001</v>
          </cell>
          <cell r="J44">
            <v>17.154674868000001</v>
          </cell>
          <cell r="K44">
            <v>8.2533711190000005</v>
          </cell>
          <cell r="L44">
            <v>8.9013037490000002</v>
          </cell>
          <cell r="M44">
            <v>0</v>
          </cell>
          <cell r="N44">
            <v>0</v>
          </cell>
          <cell r="O44">
            <v>7.4177531241666674</v>
          </cell>
          <cell r="P44">
            <v>0</v>
          </cell>
          <cell r="Q44">
            <v>1.4835506248333328</v>
          </cell>
          <cell r="R44">
            <v>0</v>
          </cell>
          <cell r="S44">
            <v>0</v>
          </cell>
          <cell r="T44">
            <v>0</v>
          </cell>
          <cell r="U44">
            <v>0</v>
          </cell>
          <cell r="V44">
            <v>0</v>
          </cell>
          <cell r="W44">
            <v>0</v>
          </cell>
          <cell r="X44">
            <v>0</v>
          </cell>
          <cell r="Y44">
            <v>0</v>
          </cell>
          <cell r="Z44">
            <v>0</v>
          </cell>
          <cell r="AA44">
            <v>0</v>
          </cell>
          <cell r="AB44">
            <v>0</v>
          </cell>
          <cell r="AC44">
            <v>0</v>
          </cell>
          <cell r="AD44">
            <v>0</v>
          </cell>
          <cell r="AE44">
            <v>0</v>
          </cell>
          <cell r="AF44">
            <v>0</v>
          </cell>
          <cell r="AG44">
            <v>0</v>
          </cell>
          <cell r="AH44">
            <v>0</v>
          </cell>
          <cell r="AI44">
            <v>0</v>
          </cell>
          <cell r="AJ44">
            <v>0</v>
          </cell>
          <cell r="AK44">
            <v>0</v>
          </cell>
          <cell r="AL44">
            <v>0</v>
          </cell>
          <cell r="AM44">
            <v>0</v>
          </cell>
          <cell r="AN44">
            <v>0</v>
          </cell>
          <cell r="AO44">
            <v>0</v>
          </cell>
          <cell r="AP44">
            <v>0</v>
          </cell>
          <cell r="AQ44">
            <v>0</v>
          </cell>
          <cell r="AR44">
            <v>0</v>
          </cell>
          <cell r="AS44">
            <v>0</v>
          </cell>
          <cell r="AT44">
            <v>0</v>
          </cell>
          <cell r="AU44">
            <v>0</v>
          </cell>
          <cell r="AV44">
            <v>0</v>
          </cell>
          <cell r="AW44">
            <v>0</v>
          </cell>
          <cell r="AX44">
            <v>0</v>
          </cell>
          <cell r="AY44">
            <v>0</v>
          </cell>
          <cell r="AZ44">
            <v>0</v>
          </cell>
          <cell r="BA44">
            <v>0</v>
          </cell>
          <cell r="BB44" t="str">
            <v/>
          </cell>
          <cell r="BC44" t="str">
            <v/>
          </cell>
          <cell r="BD44" t="str">
            <v/>
          </cell>
          <cell r="BE44" t="str">
            <v/>
          </cell>
          <cell r="BF44">
            <v>0</v>
          </cell>
          <cell r="BG44">
            <v>0</v>
          </cell>
          <cell r="BH44">
            <v>0</v>
          </cell>
          <cell r="BI44">
            <v>0</v>
          </cell>
          <cell r="BJ44">
            <v>0</v>
          </cell>
          <cell r="BK44">
            <v>0</v>
          </cell>
          <cell r="BL44">
            <v>0</v>
          </cell>
          <cell r="BM44">
            <v>0</v>
          </cell>
          <cell r="BN44">
            <v>0</v>
          </cell>
          <cell r="BO44">
            <v>0</v>
          </cell>
          <cell r="BP44">
            <v>0</v>
          </cell>
          <cell r="BQ44">
            <v>0</v>
          </cell>
          <cell r="BR44">
            <v>0</v>
          </cell>
          <cell r="BS44">
            <v>0</v>
          </cell>
          <cell r="BT44">
            <v>0</v>
          </cell>
          <cell r="BU44">
            <v>0</v>
          </cell>
          <cell r="BV44">
            <v>0</v>
          </cell>
          <cell r="BW44">
            <v>0</v>
          </cell>
          <cell r="BX44">
            <v>0</v>
          </cell>
          <cell r="BY44">
            <v>0</v>
          </cell>
          <cell r="BZ44">
            <v>0</v>
          </cell>
          <cell r="CA44">
            <v>0</v>
          </cell>
          <cell r="CB44">
            <v>0</v>
          </cell>
          <cell r="CC44">
            <v>0</v>
          </cell>
          <cell r="CD44">
            <v>0</v>
          </cell>
          <cell r="CE44">
            <v>0</v>
          </cell>
          <cell r="CF44">
            <v>0</v>
          </cell>
          <cell r="CG44">
            <v>0</v>
          </cell>
          <cell r="CH44">
            <v>0</v>
          </cell>
          <cell r="CI44">
            <v>0</v>
          </cell>
          <cell r="CJ44">
            <v>0</v>
          </cell>
          <cell r="CK44">
            <v>0</v>
          </cell>
          <cell r="CL44">
            <v>0</v>
          </cell>
          <cell r="CM44">
            <v>0</v>
          </cell>
          <cell r="CN44">
            <v>0</v>
          </cell>
          <cell r="CO44">
            <v>0</v>
          </cell>
          <cell r="CP44">
            <v>0</v>
          </cell>
          <cell r="CQ44" t="str">
            <v/>
          </cell>
          <cell r="CR44" t="str">
            <v/>
          </cell>
          <cell r="CS44" t="str">
            <v/>
          </cell>
          <cell r="CT44" t="str">
            <v/>
          </cell>
          <cell r="CU44">
            <v>0</v>
          </cell>
          <cell r="CX44">
            <v>15.233932500000002</v>
          </cell>
          <cell r="CY44">
            <v>0.99383257999999997</v>
          </cell>
          <cell r="CZ44">
            <v>1.9129591666666668</v>
          </cell>
          <cell r="DA44">
            <v>8.8187916666666659</v>
          </cell>
          <cell r="DB44">
            <v>3.5083490866666689</v>
          </cell>
          <cell r="DE44">
            <v>8.7465312900000001</v>
          </cell>
          <cell r="DG44">
            <v>14.295562390000001</v>
          </cell>
          <cell r="DH44">
            <v>6.4874012100000016</v>
          </cell>
          <cell r="DI44">
            <v>7.8081611799999999</v>
          </cell>
          <cell r="DJ44">
            <v>0</v>
          </cell>
          <cell r="DK44">
            <v>0.266376</v>
          </cell>
          <cell r="DL44">
            <v>7.5417851799999998</v>
          </cell>
          <cell r="DM44">
            <v>0</v>
          </cell>
          <cell r="DN44">
            <v>0</v>
          </cell>
          <cell r="DS44">
            <v>0</v>
          </cell>
          <cell r="DT44">
            <v>0</v>
          </cell>
          <cell r="DU44">
            <v>0</v>
          </cell>
          <cell r="DV44">
            <v>0</v>
          </cell>
          <cell r="DW44">
            <v>0</v>
          </cell>
          <cell r="DX44" t="str">
            <v/>
          </cell>
          <cell r="DY44" t="str">
            <v/>
          </cell>
          <cell r="DZ44" t="str">
            <v/>
          </cell>
          <cell r="EA44" t="str">
            <v/>
          </cell>
          <cell r="EB44">
            <v>0</v>
          </cell>
          <cell r="EC44">
            <v>0</v>
          </cell>
          <cell r="ED44">
            <v>0</v>
          </cell>
          <cell r="EE44">
            <v>0</v>
          </cell>
          <cell r="EF44">
            <v>0</v>
          </cell>
          <cell r="EG44">
            <v>0</v>
          </cell>
          <cell r="EH44">
            <v>0</v>
          </cell>
          <cell r="EI44">
            <v>0</v>
          </cell>
          <cell r="EJ44">
            <v>0</v>
          </cell>
          <cell r="EK44">
            <v>0</v>
          </cell>
          <cell r="EL44">
            <v>0</v>
          </cell>
          <cell r="EM44">
            <v>0</v>
          </cell>
          <cell r="EN44">
            <v>0</v>
          </cell>
          <cell r="EO44">
            <v>0</v>
          </cell>
          <cell r="EP44">
            <v>0</v>
          </cell>
          <cell r="EQ44">
            <v>0</v>
          </cell>
          <cell r="ER44">
            <v>0</v>
          </cell>
          <cell r="ES44">
            <v>0</v>
          </cell>
          <cell r="ET44">
            <v>0</v>
          </cell>
          <cell r="EU44">
            <v>0</v>
          </cell>
          <cell r="EV44">
            <v>0</v>
          </cell>
          <cell r="EW44">
            <v>0</v>
          </cell>
          <cell r="EX44">
            <v>0</v>
          </cell>
          <cell r="EY44">
            <v>0</v>
          </cell>
          <cell r="EZ44">
            <v>0</v>
          </cell>
          <cell r="FA44">
            <v>0</v>
          </cell>
          <cell r="FB44">
            <v>0</v>
          </cell>
          <cell r="FC44">
            <v>0</v>
          </cell>
          <cell r="FD44">
            <v>0</v>
          </cell>
          <cell r="FE44">
            <v>0</v>
          </cell>
          <cell r="FF44">
            <v>0</v>
          </cell>
          <cell r="FG44" t="str">
            <v/>
          </cell>
          <cell r="FH44" t="str">
            <v/>
          </cell>
          <cell r="FI44" t="str">
            <v/>
          </cell>
          <cell r="FJ44" t="str">
            <v/>
          </cell>
          <cell r="FK44">
            <v>0</v>
          </cell>
          <cell r="FN44">
            <v>15.233932500000002</v>
          </cell>
          <cell r="FO44">
            <v>0</v>
          </cell>
          <cell r="FP44">
            <v>0</v>
          </cell>
          <cell r="FQ44">
            <v>0</v>
          </cell>
          <cell r="FR44">
            <v>0</v>
          </cell>
          <cell r="FS44">
            <v>0</v>
          </cell>
          <cell r="FT44">
            <v>0</v>
          </cell>
          <cell r="FU44">
            <v>0</v>
          </cell>
          <cell r="FV44">
            <v>1</v>
          </cell>
          <cell r="FW44">
            <v>0</v>
          </cell>
          <cell r="FX44">
            <v>1</v>
          </cell>
          <cell r="FZ44">
            <v>0</v>
          </cell>
          <cell r="GA44">
            <v>0</v>
          </cell>
          <cell r="GB44">
            <v>0</v>
          </cell>
          <cell r="GC44">
            <v>0</v>
          </cell>
          <cell r="GD44">
            <v>0</v>
          </cell>
          <cell r="GE44">
            <v>0</v>
          </cell>
          <cell r="GF44">
            <v>0</v>
          </cell>
          <cell r="GG44">
            <v>0</v>
          </cell>
          <cell r="GH44">
            <v>0</v>
          </cell>
          <cell r="GI44">
            <v>0</v>
          </cell>
          <cell r="GJ44">
            <v>0</v>
          </cell>
          <cell r="GK44">
            <v>15.233932500000002</v>
          </cell>
          <cell r="GL44">
            <v>0</v>
          </cell>
          <cell r="GM44">
            <v>0</v>
          </cell>
          <cell r="GN44">
            <v>0</v>
          </cell>
          <cell r="GO44">
            <v>0</v>
          </cell>
          <cell r="GP44">
            <v>0</v>
          </cell>
          <cell r="GQ44">
            <v>0</v>
          </cell>
          <cell r="GR44">
            <v>0</v>
          </cell>
          <cell r="GS44">
            <v>1</v>
          </cell>
          <cell r="GT44">
            <v>0</v>
          </cell>
          <cell r="GU44">
            <v>1</v>
          </cell>
          <cell r="GV44">
            <v>0</v>
          </cell>
          <cell r="GW44">
            <v>0</v>
          </cell>
          <cell r="GX44">
            <v>0</v>
          </cell>
          <cell r="GY44">
            <v>0</v>
          </cell>
          <cell r="GZ44">
            <v>0</v>
          </cell>
          <cell r="HA44">
            <v>0</v>
          </cell>
          <cell r="HB44">
            <v>0</v>
          </cell>
          <cell r="HC44">
            <v>0</v>
          </cell>
          <cell r="HD44">
            <v>0</v>
          </cell>
          <cell r="HE44">
            <v>0</v>
          </cell>
          <cell r="HF44">
            <v>0</v>
          </cell>
          <cell r="HG44">
            <v>0</v>
          </cell>
          <cell r="HH44">
            <v>0</v>
          </cell>
          <cell r="HI44">
            <v>0</v>
          </cell>
          <cell r="HJ44">
            <v>0</v>
          </cell>
          <cell r="HK44">
            <v>0</v>
          </cell>
          <cell r="HL44">
            <v>0</v>
          </cell>
          <cell r="HM44">
            <v>0</v>
          </cell>
          <cell r="HN44">
            <v>0</v>
          </cell>
          <cell r="HO44">
            <v>0</v>
          </cell>
          <cell r="HP44">
            <v>0</v>
          </cell>
          <cell r="HQ44">
            <v>0</v>
          </cell>
          <cell r="HR44">
            <v>15.233932500000002</v>
          </cell>
          <cell r="HS44">
            <v>0</v>
          </cell>
          <cell r="HT44">
            <v>0</v>
          </cell>
          <cell r="HU44">
            <v>0</v>
          </cell>
          <cell r="HV44">
            <v>0</v>
          </cell>
          <cell r="HW44">
            <v>0</v>
          </cell>
          <cell r="HX44">
            <v>0</v>
          </cell>
          <cell r="HY44">
            <v>0</v>
          </cell>
          <cell r="HZ44">
            <v>1</v>
          </cell>
          <cell r="IA44">
            <v>0</v>
          </cell>
          <cell r="IB44">
            <v>1</v>
          </cell>
          <cell r="IC44">
            <v>0</v>
          </cell>
          <cell r="ID44">
            <v>0</v>
          </cell>
          <cell r="IE44">
            <v>0</v>
          </cell>
          <cell r="IF44">
            <v>0</v>
          </cell>
          <cell r="IG44">
            <v>0</v>
          </cell>
          <cell r="IH44">
            <v>0</v>
          </cell>
          <cell r="II44">
            <v>0</v>
          </cell>
          <cell r="IJ44">
            <v>0</v>
          </cell>
          <cell r="IK44">
            <v>0</v>
          </cell>
          <cell r="IL44">
            <v>0</v>
          </cell>
          <cell r="IM44">
            <v>0</v>
          </cell>
          <cell r="IN44">
            <v>0</v>
          </cell>
          <cell r="IO44">
            <v>0</v>
          </cell>
          <cell r="IP44">
            <v>0</v>
          </cell>
          <cell r="IQ44">
            <v>0</v>
          </cell>
          <cell r="IR44">
            <v>0</v>
          </cell>
          <cell r="IS44">
            <v>0</v>
          </cell>
          <cell r="IT44">
            <v>0</v>
          </cell>
          <cell r="IU44">
            <v>0</v>
          </cell>
          <cell r="IV44">
            <v>0</v>
          </cell>
          <cell r="IW44">
            <v>0</v>
          </cell>
          <cell r="IX44">
            <v>0</v>
          </cell>
          <cell r="IY44">
            <v>0</v>
          </cell>
          <cell r="IZ44">
            <v>0</v>
          </cell>
          <cell r="JA44">
            <v>0</v>
          </cell>
          <cell r="JB44">
            <v>0</v>
          </cell>
          <cell r="JC44">
            <v>0</v>
          </cell>
          <cell r="JD44">
            <v>0</v>
          </cell>
          <cell r="JE44">
            <v>0</v>
          </cell>
          <cell r="JF44">
            <v>0</v>
          </cell>
          <cell r="JG44">
            <v>0</v>
          </cell>
          <cell r="JH44">
            <v>0</v>
          </cell>
          <cell r="JI44">
            <v>0</v>
          </cell>
          <cell r="JJ44">
            <v>0</v>
          </cell>
          <cell r="JK44">
            <v>0</v>
          </cell>
          <cell r="JL44">
            <v>0</v>
          </cell>
          <cell r="JM44">
            <v>0</v>
          </cell>
          <cell r="JN44">
            <v>0</v>
          </cell>
          <cell r="JO44">
            <v>0</v>
          </cell>
          <cell r="JP44">
            <v>0</v>
          </cell>
          <cell r="JQ44">
            <v>0</v>
          </cell>
          <cell r="JR44">
            <v>0</v>
          </cell>
          <cell r="JS44">
            <v>0</v>
          </cell>
          <cell r="JT44">
            <v>0</v>
          </cell>
          <cell r="JU44">
            <v>0</v>
          </cell>
          <cell r="JV44">
            <v>0</v>
          </cell>
          <cell r="JW44">
            <v>0</v>
          </cell>
          <cell r="JX44">
            <v>0</v>
          </cell>
          <cell r="JY44">
            <v>0</v>
          </cell>
          <cell r="JZ44">
            <v>0</v>
          </cell>
          <cell r="KA44">
            <v>0</v>
          </cell>
          <cell r="KB44">
            <v>0</v>
          </cell>
          <cell r="KC44">
            <v>0</v>
          </cell>
          <cell r="KD44">
            <v>0</v>
          </cell>
          <cell r="KE44">
            <v>0</v>
          </cell>
          <cell r="KF44">
            <v>0</v>
          </cell>
          <cell r="KG44">
            <v>0</v>
          </cell>
          <cell r="KH44">
            <v>0</v>
          </cell>
          <cell r="KI44">
            <v>0</v>
          </cell>
          <cell r="KJ44">
            <v>0</v>
          </cell>
          <cell r="KK44">
            <v>0</v>
          </cell>
          <cell r="KL44">
            <v>0</v>
          </cell>
          <cell r="KM44">
            <v>0</v>
          </cell>
          <cell r="KN44">
            <v>0</v>
          </cell>
          <cell r="KO44">
            <v>0</v>
          </cell>
          <cell r="KP44">
            <v>0</v>
          </cell>
          <cell r="KQ44">
            <v>0</v>
          </cell>
          <cell r="KR44">
            <v>0</v>
          </cell>
          <cell r="KS44">
            <v>0</v>
          </cell>
          <cell r="KT44">
            <v>0</v>
          </cell>
          <cell r="KU44">
            <v>0</v>
          </cell>
          <cell r="KV44">
            <v>0</v>
          </cell>
          <cell r="KW44">
            <v>0</v>
          </cell>
          <cell r="KX44">
            <v>0</v>
          </cell>
          <cell r="KY44">
            <v>0</v>
          </cell>
          <cell r="KZ44">
            <v>0</v>
          </cell>
          <cell r="LA44">
            <v>0</v>
          </cell>
          <cell r="LB44">
            <v>0</v>
          </cell>
          <cell r="LC44">
            <v>0</v>
          </cell>
          <cell r="LD44">
            <v>0</v>
          </cell>
          <cell r="LE44">
            <v>0</v>
          </cell>
          <cell r="LF44">
            <v>0</v>
          </cell>
          <cell r="LG44">
            <v>0</v>
          </cell>
          <cell r="LH44">
            <v>0</v>
          </cell>
          <cell r="LI44">
            <v>0</v>
          </cell>
          <cell r="LJ44">
            <v>0</v>
          </cell>
          <cell r="LK44">
            <v>0</v>
          </cell>
          <cell r="LL44">
            <v>0</v>
          </cell>
          <cell r="LQ44">
            <v>0</v>
          </cell>
          <cell r="LR44">
            <v>0</v>
          </cell>
          <cell r="LS44">
            <v>0</v>
          </cell>
          <cell r="LT44">
            <v>0</v>
          </cell>
          <cell r="LU44">
            <v>0</v>
          </cell>
          <cell r="LX44">
            <v>0</v>
          </cell>
          <cell r="LY44">
            <v>0</v>
          </cell>
          <cell r="LZ44">
            <v>0</v>
          </cell>
          <cell r="MA44">
            <v>0</v>
          </cell>
          <cell r="MB44">
            <v>0</v>
          </cell>
          <cell r="MC44">
            <v>0</v>
          </cell>
          <cell r="MD44">
            <v>0</v>
          </cell>
          <cell r="ME44">
            <v>0</v>
          </cell>
          <cell r="MF44">
            <v>0</v>
          </cell>
          <cell r="MG44">
            <v>0</v>
          </cell>
          <cell r="MH44">
            <v>0</v>
          </cell>
          <cell r="MI44">
            <v>0</v>
          </cell>
          <cell r="MJ44">
            <v>0</v>
          </cell>
          <cell r="MK44">
            <v>0</v>
          </cell>
          <cell r="ML44">
            <v>0</v>
          </cell>
          <cell r="MM44">
            <v>0</v>
          </cell>
          <cell r="MN44">
            <v>0</v>
          </cell>
          <cell r="MO44">
            <v>0</v>
          </cell>
          <cell r="MP44">
            <v>0</v>
          </cell>
          <cell r="MQ44">
            <v>0</v>
          </cell>
          <cell r="MR44">
            <v>0</v>
          </cell>
          <cell r="MS44">
            <v>0</v>
          </cell>
          <cell r="MT44">
            <v>0</v>
          </cell>
          <cell r="MU44">
            <v>0</v>
          </cell>
          <cell r="MV44">
            <v>0</v>
          </cell>
          <cell r="MW44">
            <v>0</v>
          </cell>
          <cell r="MX44">
            <v>0</v>
          </cell>
          <cell r="MY44">
            <v>0</v>
          </cell>
          <cell r="MZ44">
            <v>0</v>
          </cell>
          <cell r="NA44">
            <v>0</v>
          </cell>
          <cell r="NB44">
            <v>0</v>
          </cell>
          <cell r="NC44">
            <v>0</v>
          </cell>
          <cell r="ND44">
            <v>0</v>
          </cell>
          <cell r="NE44">
            <v>0</v>
          </cell>
          <cell r="NF44">
            <v>0</v>
          </cell>
          <cell r="NG44">
            <v>0</v>
          </cell>
          <cell r="NH44">
            <v>0</v>
          </cell>
          <cell r="NI44">
            <v>0</v>
          </cell>
          <cell r="NJ44">
            <v>0</v>
          </cell>
          <cell r="NK44">
            <v>0</v>
          </cell>
          <cell r="NL44">
            <v>0</v>
          </cell>
          <cell r="NM44">
            <v>0</v>
          </cell>
          <cell r="NN44">
            <v>0</v>
          </cell>
          <cell r="NO44">
            <v>0</v>
          </cell>
          <cell r="NP44">
            <v>0</v>
          </cell>
          <cell r="NQ44">
            <v>0</v>
          </cell>
          <cell r="NR44">
            <v>0</v>
          </cell>
          <cell r="NS44">
            <v>0</v>
          </cell>
          <cell r="NT44">
            <v>0</v>
          </cell>
          <cell r="NU44">
            <v>0</v>
          </cell>
          <cell r="NV44">
            <v>0</v>
          </cell>
          <cell r="NW44">
            <v>0</v>
          </cell>
          <cell r="NX44">
            <v>0</v>
          </cell>
          <cell r="NY44">
            <v>0</v>
          </cell>
          <cell r="NZ44">
            <v>0</v>
          </cell>
          <cell r="OA44">
            <v>0</v>
          </cell>
          <cell r="OB44">
            <v>0</v>
          </cell>
          <cell r="OC44">
            <v>0</v>
          </cell>
          <cell r="OD44">
            <v>0</v>
          </cell>
          <cell r="OE44">
            <v>0</v>
          </cell>
          <cell r="OF44">
            <v>0</v>
          </cell>
          <cell r="OG44">
            <v>0</v>
          </cell>
          <cell r="OH44">
            <v>0</v>
          </cell>
          <cell r="OI44">
            <v>0</v>
          </cell>
          <cell r="OJ44">
            <v>0</v>
          </cell>
          <cell r="OL44">
            <v>2021</v>
          </cell>
          <cell r="OM44">
            <v>2024</v>
          </cell>
          <cell r="ON44">
            <v>2024</v>
          </cell>
          <cell r="OO44">
            <v>2024</v>
          </cell>
          <cell r="OP44" t="str">
            <v>с</v>
          </cell>
          <cell r="OT44">
            <v>18.280719003600002</v>
          </cell>
          <cell r="OV44">
            <v>0</v>
          </cell>
          <cell r="OW44">
            <v>0</v>
          </cell>
          <cell r="OX44">
            <v>0</v>
          </cell>
          <cell r="OY44">
            <v>0</v>
          </cell>
          <cell r="OZ44">
            <v>0</v>
          </cell>
        </row>
        <row r="45">
          <cell r="A45" t="str">
            <v>Г</v>
          </cell>
          <cell r="B45" t="str">
            <v>1.1.2</v>
          </cell>
          <cell r="C45" t="str">
            <v>Реконструкция, модернизация, техническое перевооружение всего, в том числе:</v>
          </cell>
          <cell r="D45" t="str">
            <v>Г</v>
          </cell>
          <cell r="E45">
            <v>4524.9366597127237</v>
          </cell>
          <cell r="H45">
            <v>1665.2255977052218</v>
          </cell>
          <cell r="J45">
            <v>7093.8781061730024</v>
          </cell>
          <cell r="K45">
            <v>3161.2759033875018</v>
          </cell>
          <cell r="L45">
            <v>3932.6022027855006</v>
          </cell>
          <cell r="M45">
            <v>818.12398278000001</v>
          </cell>
          <cell r="N45">
            <v>0</v>
          </cell>
          <cell r="O45">
            <v>245.11748446749993</v>
          </cell>
          <cell r="P45">
            <v>749.55393913499995</v>
          </cell>
          <cell r="Q45">
            <v>2119.8067964030001</v>
          </cell>
          <cell r="R45">
            <v>2737.8842416271455</v>
          </cell>
          <cell r="S45">
            <v>0</v>
          </cell>
          <cell r="T45">
            <v>0</v>
          </cell>
          <cell r="U45">
            <v>4.7329168113407603</v>
          </cell>
          <cell r="V45">
            <v>0</v>
          </cell>
          <cell r="W45">
            <v>2733.1513248158049</v>
          </cell>
          <cell r="X45">
            <v>36.958835570000417</v>
          </cell>
          <cell r="Y45">
            <v>0</v>
          </cell>
          <cell r="Z45">
            <v>0</v>
          </cell>
          <cell r="AA45">
            <v>0</v>
          </cell>
          <cell r="AB45">
            <v>0</v>
          </cell>
          <cell r="AC45">
            <v>36.958835570000417</v>
          </cell>
          <cell r="AD45">
            <v>102.76012842999958</v>
          </cell>
          <cell r="AE45">
            <v>0</v>
          </cell>
          <cell r="AF45">
            <v>0</v>
          </cell>
          <cell r="AG45">
            <v>0</v>
          </cell>
          <cell r="AH45">
            <v>0</v>
          </cell>
          <cell r="AI45">
            <v>102.76012842999958</v>
          </cell>
          <cell r="AJ45">
            <v>55.52642761914592</v>
          </cell>
          <cell r="AK45">
            <v>0</v>
          </cell>
          <cell r="AL45">
            <v>0</v>
          </cell>
          <cell r="AM45">
            <v>4.7329168113407603</v>
          </cell>
          <cell r="AN45">
            <v>0</v>
          </cell>
          <cell r="AO45">
            <v>50.793510807805156</v>
          </cell>
          <cell r="AP45">
            <v>2542.6388500079997</v>
          </cell>
          <cell r="AQ45">
            <v>0</v>
          </cell>
          <cell r="AR45">
            <v>0</v>
          </cell>
          <cell r="AS45">
            <v>0</v>
          </cell>
          <cell r="AT45">
            <v>0</v>
          </cell>
          <cell r="AU45">
            <v>2542.6388500079997</v>
          </cell>
          <cell r="AV45">
            <v>102.76012842999958</v>
          </cell>
          <cell r="AW45">
            <v>0</v>
          </cell>
          <cell r="AX45">
            <v>0</v>
          </cell>
          <cell r="AY45">
            <v>0</v>
          </cell>
          <cell r="AZ45">
            <v>0</v>
          </cell>
          <cell r="BA45">
            <v>102.76012842999958</v>
          </cell>
          <cell r="BB45">
            <v>1</v>
          </cell>
          <cell r="BC45" t="str">
            <v/>
          </cell>
          <cell r="BD45">
            <v>3</v>
          </cell>
          <cell r="BE45" t="str">
            <v/>
          </cell>
          <cell r="BF45" t="str">
            <v>1 3</v>
          </cell>
          <cell r="BG45">
            <v>301.56484138000002</v>
          </cell>
          <cell r="BH45">
            <v>0</v>
          </cell>
          <cell r="BI45">
            <v>0</v>
          </cell>
          <cell r="BJ45">
            <v>21.123742916666668</v>
          </cell>
          <cell r="BK45">
            <v>0</v>
          </cell>
          <cell r="BL45">
            <v>280.44109846333333</v>
          </cell>
          <cell r="BM45">
            <v>143.09280009999998</v>
          </cell>
          <cell r="BN45">
            <v>0</v>
          </cell>
          <cell r="BO45">
            <v>0</v>
          </cell>
          <cell r="BP45">
            <v>1.4348072249999999</v>
          </cell>
          <cell r="BQ45">
            <v>0</v>
          </cell>
          <cell r="BR45">
            <v>141.65799287499999</v>
          </cell>
          <cell r="BS45">
            <v>158.47204128000001</v>
          </cell>
          <cell r="BT45">
            <v>0</v>
          </cell>
          <cell r="BU45">
            <v>0</v>
          </cell>
          <cell r="BV45">
            <v>19.688935691666668</v>
          </cell>
          <cell r="BW45">
            <v>0</v>
          </cell>
          <cell r="BX45">
            <v>138.78310558833334</v>
          </cell>
          <cell r="BY45">
            <v>0</v>
          </cell>
          <cell r="BZ45">
            <v>0</v>
          </cell>
          <cell r="CA45">
            <v>0</v>
          </cell>
          <cell r="CB45">
            <v>0</v>
          </cell>
          <cell r="CC45">
            <v>0</v>
          </cell>
          <cell r="CD45">
            <v>0</v>
          </cell>
          <cell r="CE45">
            <v>0</v>
          </cell>
          <cell r="CF45">
            <v>0</v>
          </cell>
          <cell r="CG45">
            <v>0</v>
          </cell>
          <cell r="CH45">
            <v>0</v>
          </cell>
          <cell r="CI45">
            <v>0</v>
          </cell>
          <cell r="CJ45">
            <v>0</v>
          </cell>
          <cell r="CK45">
            <v>158.47204128000001</v>
          </cell>
          <cell r="CL45">
            <v>0</v>
          </cell>
          <cell r="CM45">
            <v>0</v>
          </cell>
          <cell r="CN45">
            <v>19.688935691666668</v>
          </cell>
          <cell r="CO45">
            <v>0</v>
          </cell>
          <cell r="CP45">
            <v>138.78310558833334</v>
          </cell>
          <cell r="CQ45" t="str">
            <v/>
          </cell>
          <cell r="CR45" t="str">
            <v/>
          </cell>
          <cell r="CS45" t="str">
            <v/>
          </cell>
          <cell r="CT45" t="str">
            <v/>
          </cell>
          <cell r="CU45">
            <v>0</v>
          </cell>
          <cell r="CX45">
            <v>11773.071493446381</v>
          </cell>
          <cell r="CY45">
            <v>2007.6103241393257</v>
          </cell>
          <cell r="CZ45">
            <v>3841.5348877713004</v>
          </cell>
          <cell r="DA45">
            <v>3963.2928893735866</v>
          </cell>
          <cell r="DB45">
            <v>1960.6333921621663</v>
          </cell>
          <cell r="DE45">
            <v>1496.6113532376849</v>
          </cell>
          <cell r="DG45">
            <v>5148.8644404995848</v>
          </cell>
          <cell r="DH45">
            <v>2500.4543299495854</v>
          </cell>
          <cell r="DI45">
            <v>2648.4101105499999</v>
          </cell>
          <cell r="DJ45">
            <v>221.79169244000005</v>
          </cell>
          <cell r="DK45">
            <v>951.39924857999995</v>
          </cell>
          <cell r="DL45">
            <v>1337.37306115</v>
          </cell>
          <cell r="DM45">
            <v>137.84610837999995</v>
          </cell>
          <cell r="DN45">
            <v>3379.4845325921287</v>
          </cell>
          <cell r="DS45">
            <v>73</v>
          </cell>
          <cell r="DT45">
            <v>202.23975001333304</v>
          </cell>
          <cell r="DU45">
            <v>340.55043894068166</v>
          </cell>
          <cell r="DV45">
            <v>2763.6943436381139</v>
          </cell>
          <cell r="DW45">
            <v>202.23975001333304</v>
          </cell>
          <cell r="DX45">
            <v>1</v>
          </cell>
          <cell r="DY45">
            <v>1</v>
          </cell>
          <cell r="DZ45" t="str">
            <v/>
          </cell>
          <cell r="EA45" t="str">
            <v/>
          </cell>
          <cell r="EB45" t="str">
            <v>1 1</v>
          </cell>
          <cell r="EC45">
            <v>1131.7356273999999</v>
          </cell>
          <cell r="ED45">
            <v>17.569210549999998</v>
          </cell>
          <cell r="EE45">
            <v>335.6327546</v>
          </cell>
          <cell r="EF45">
            <v>669.69608814999992</v>
          </cell>
          <cell r="EG45">
            <v>108.83757410000001</v>
          </cell>
          <cell r="EH45">
            <v>210.02252780000001</v>
          </cell>
          <cell r="EI45">
            <v>3.2610385900000001</v>
          </cell>
          <cell r="EJ45">
            <v>51.45580812</v>
          </cell>
          <cell r="EK45">
            <v>131.85455195</v>
          </cell>
          <cell r="EL45">
            <v>23.451129139999999</v>
          </cell>
          <cell r="EM45">
            <v>921.71309960000008</v>
          </cell>
          <cell r="EN45">
            <v>14.308171959999999</v>
          </cell>
          <cell r="EO45">
            <v>284.17694647999997</v>
          </cell>
          <cell r="EP45">
            <v>537.84153619999995</v>
          </cell>
          <cell r="EQ45">
            <v>85.386444960000006</v>
          </cell>
          <cell r="ER45">
            <v>0</v>
          </cell>
          <cell r="ES45">
            <v>0</v>
          </cell>
          <cell r="ET45">
            <v>0</v>
          </cell>
          <cell r="EU45">
            <v>0</v>
          </cell>
          <cell r="EV45">
            <v>0</v>
          </cell>
          <cell r="EW45">
            <v>0</v>
          </cell>
          <cell r="EX45">
            <v>0</v>
          </cell>
          <cell r="EY45">
            <v>0</v>
          </cell>
          <cell r="EZ45">
            <v>0</v>
          </cell>
          <cell r="FA45">
            <v>0</v>
          </cell>
          <cell r="FB45">
            <v>921.71309960000008</v>
          </cell>
          <cell r="FC45">
            <v>14.308171959999999</v>
          </cell>
          <cell r="FD45">
            <v>284.17694647999997</v>
          </cell>
          <cell r="FE45">
            <v>537.84153619999995</v>
          </cell>
          <cell r="FF45">
            <v>85.386444960000006</v>
          </cell>
          <cell r="FG45">
            <v>1</v>
          </cell>
          <cell r="FH45">
            <v>1</v>
          </cell>
          <cell r="FI45">
            <v>1</v>
          </cell>
          <cell r="FJ45">
            <v>1</v>
          </cell>
          <cell r="FK45" t="str">
            <v>1 1 1 1</v>
          </cell>
          <cell r="FN45">
            <v>11773.071493446381</v>
          </cell>
          <cell r="FO45">
            <v>0</v>
          </cell>
          <cell r="FP45">
            <v>376.37899999999996</v>
          </cell>
          <cell r="FQ45">
            <v>0</v>
          </cell>
          <cell r="FR45">
            <v>2003.7250082983335</v>
          </cell>
          <cell r="FS45">
            <v>1945.1350082983336</v>
          </cell>
          <cell r="FT45">
            <v>2.74</v>
          </cell>
          <cell r="FU45">
            <v>55.85</v>
          </cell>
          <cell r="FV45">
            <v>148252</v>
          </cell>
          <cell r="FW45">
            <v>0</v>
          </cell>
          <cell r="FX45">
            <v>148252</v>
          </cell>
          <cell r="FZ45">
            <v>758.40588715000001</v>
          </cell>
          <cell r="GA45">
            <v>0</v>
          </cell>
          <cell r="GB45">
            <v>14.109</v>
          </cell>
          <cell r="GC45">
            <v>0</v>
          </cell>
          <cell r="GD45">
            <v>323.55900000000003</v>
          </cell>
          <cell r="GE45">
            <v>323.55900000000003</v>
          </cell>
          <cell r="GF45">
            <v>0</v>
          </cell>
          <cell r="GG45">
            <v>0</v>
          </cell>
          <cell r="GH45">
            <v>5039</v>
          </cell>
          <cell r="GI45">
            <v>0</v>
          </cell>
          <cell r="GJ45">
            <v>5039</v>
          </cell>
          <cell r="GK45">
            <v>6140.1608410664994</v>
          </cell>
          <cell r="GL45">
            <v>0</v>
          </cell>
          <cell r="GM45">
            <v>258.77600000000001</v>
          </cell>
          <cell r="GN45">
            <v>0</v>
          </cell>
          <cell r="GO45">
            <v>1287.7640000000001</v>
          </cell>
          <cell r="GP45">
            <v>1232.03</v>
          </cell>
          <cell r="GQ45">
            <v>0</v>
          </cell>
          <cell r="GR45">
            <v>51.734000000000002</v>
          </cell>
          <cell r="GS45">
            <v>76404</v>
          </cell>
          <cell r="GT45">
            <v>0</v>
          </cell>
          <cell r="GU45">
            <v>76404</v>
          </cell>
          <cell r="GV45">
            <v>0</v>
          </cell>
          <cell r="GW45">
            <v>0</v>
          </cell>
          <cell r="GX45">
            <v>0</v>
          </cell>
          <cell r="GY45">
            <v>0</v>
          </cell>
          <cell r="GZ45">
            <v>0</v>
          </cell>
          <cell r="HA45">
            <v>0</v>
          </cell>
          <cell r="HB45">
            <v>0</v>
          </cell>
          <cell r="HC45">
            <v>0</v>
          </cell>
          <cell r="HD45">
            <v>0</v>
          </cell>
          <cell r="HE45">
            <v>0</v>
          </cell>
          <cell r="HF45">
            <v>0</v>
          </cell>
          <cell r="HG45">
            <v>0</v>
          </cell>
          <cell r="HH45">
            <v>0</v>
          </cell>
          <cell r="HI45">
            <v>0</v>
          </cell>
          <cell r="HJ45">
            <v>0</v>
          </cell>
          <cell r="HK45">
            <v>0</v>
          </cell>
          <cell r="HL45">
            <v>0</v>
          </cell>
          <cell r="HM45">
            <v>0</v>
          </cell>
          <cell r="HN45">
            <v>0</v>
          </cell>
          <cell r="HO45">
            <v>0</v>
          </cell>
          <cell r="HP45">
            <v>0</v>
          </cell>
          <cell r="HQ45">
            <v>0</v>
          </cell>
          <cell r="HR45">
            <v>1143.433344503333</v>
          </cell>
          <cell r="HS45">
            <v>0</v>
          </cell>
          <cell r="HT45">
            <v>105</v>
          </cell>
          <cell r="HU45">
            <v>0</v>
          </cell>
          <cell r="HV45">
            <v>0</v>
          </cell>
          <cell r="HW45">
            <v>0</v>
          </cell>
          <cell r="HX45">
            <v>0</v>
          </cell>
          <cell r="HY45">
            <v>0</v>
          </cell>
          <cell r="HZ45">
            <v>1</v>
          </cell>
          <cell r="IA45">
            <v>0</v>
          </cell>
          <cell r="IB45">
            <v>1</v>
          </cell>
          <cell r="IC45">
            <v>4996.7274965631668</v>
          </cell>
          <cell r="ID45">
            <v>0</v>
          </cell>
          <cell r="IE45">
            <v>153.77599999999998</v>
          </cell>
          <cell r="IF45">
            <v>0</v>
          </cell>
          <cell r="IG45">
            <v>1287.7640000000001</v>
          </cell>
          <cell r="IH45">
            <v>1232.03</v>
          </cell>
          <cell r="II45">
            <v>0</v>
          </cell>
          <cell r="IJ45">
            <v>51.734000000000002</v>
          </cell>
          <cell r="IK45">
            <v>76403</v>
          </cell>
          <cell r="IL45">
            <v>0</v>
          </cell>
          <cell r="IM45">
            <v>76403</v>
          </cell>
          <cell r="IN45">
            <v>0</v>
          </cell>
          <cell r="IO45">
            <v>0</v>
          </cell>
          <cell r="IP45">
            <v>0</v>
          </cell>
          <cell r="IQ45">
            <v>0</v>
          </cell>
          <cell r="IR45">
            <v>0</v>
          </cell>
          <cell r="IS45">
            <v>0</v>
          </cell>
          <cell r="IT45">
            <v>0</v>
          </cell>
          <cell r="IU45">
            <v>0</v>
          </cell>
          <cell r="IV45">
            <v>0</v>
          </cell>
          <cell r="IW45">
            <v>0</v>
          </cell>
          <cell r="IX45">
            <v>0</v>
          </cell>
          <cell r="IY45">
            <v>509.59348974</v>
          </cell>
          <cell r="IZ45">
            <v>0</v>
          </cell>
          <cell r="JA45">
            <v>24.921999999999997</v>
          </cell>
          <cell r="JB45">
            <v>0</v>
          </cell>
          <cell r="JC45">
            <v>377.14400000000001</v>
          </cell>
          <cell r="JD45">
            <v>377.14400000000001</v>
          </cell>
          <cell r="JE45">
            <v>0</v>
          </cell>
          <cell r="JF45">
            <v>0</v>
          </cell>
          <cell r="JG45">
            <v>33</v>
          </cell>
          <cell r="JH45">
            <v>0</v>
          </cell>
          <cell r="JI45">
            <v>33</v>
          </cell>
          <cell r="JJ45">
            <v>166.82267041</v>
          </cell>
          <cell r="JK45">
            <v>0</v>
          </cell>
          <cell r="JL45">
            <v>7.0890000000000004</v>
          </cell>
          <cell r="JM45">
            <v>0</v>
          </cell>
          <cell r="JN45">
            <v>126.196</v>
          </cell>
          <cell r="JO45">
            <v>126.196</v>
          </cell>
          <cell r="JP45">
            <v>0</v>
          </cell>
          <cell r="JQ45">
            <v>0</v>
          </cell>
          <cell r="JR45">
            <v>1</v>
          </cell>
          <cell r="JS45">
            <v>0</v>
          </cell>
          <cell r="JT45">
            <v>1</v>
          </cell>
          <cell r="JU45">
            <v>342.77081932999999</v>
          </cell>
          <cell r="JV45">
            <v>0</v>
          </cell>
          <cell r="JW45">
            <v>17.832999999999998</v>
          </cell>
          <cell r="JX45">
            <v>0</v>
          </cell>
          <cell r="JY45">
            <v>250.94800000000001</v>
          </cell>
          <cell r="JZ45">
            <v>250.94800000000001</v>
          </cell>
          <cell r="KA45">
            <v>0</v>
          </cell>
          <cell r="KB45">
            <v>0</v>
          </cell>
          <cell r="KC45">
            <v>32</v>
          </cell>
          <cell r="KD45">
            <v>0</v>
          </cell>
          <cell r="KE45">
            <v>32</v>
          </cell>
          <cell r="KF45">
            <v>0</v>
          </cell>
          <cell r="KG45">
            <v>0</v>
          </cell>
          <cell r="KH45">
            <v>0</v>
          </cell>
          <cell r="KI45">
            <v>0</v>
          </cell>
          <cell r="KJ45">
            <v>0</v>
          </cell>
          <cell r="KK45">
            <v>0</v>
          </cell>
          <cell r="KL45">
            <v>0</v>
          </cell>
          <cell r="KM45">
            <v>0</v>
          </cell>
          <cell r="KN45">
            <v>0</v>
          </cell>
          <cell r="KO45">
            <v>0</v>
          </cell>
          <cell r="KP45">
            <v>0</v>
          </cell>
          <cell r="KQ45">
            <v>0</v>
          </cell>
          <cell r="KR45">
            <v>0</v>
          </cell>
          <cell r="KS45">
            <v>0</v>
          </cell>
          <cell r="KT45">
            <v>0</v>
          </cell>
          <cell r="KU45">
            <v>0</v>
          </cell>
          <cell r="KV45">
            <v>0</v>
          </cell>
          <cell r="KW45">
            <v>0</v>
          </cell>
          <cell r="KX45">
            <v>0</v>
          </cell>
          <cell r="KY45">
            <v>0</v>
          </cell>
          <cell r="KZ45">
            <v>0</v>
          </cell>
          <cell r="LA45">
            <v>0</v>
          </cell>
          <cell r="LB45">
            <v>342.77081932999999</v>
          </cell>
          <cell r="LC45">
            <v>0</v>
          </cell>
          <cell r="LD45">
            <v>17.832999999999998</v>
          </cell>
          <cell r="LE45">
            <v>0</v>
          </cell>
          <cell r="LF45">
            <v>250.94800000000001</v>
          </cell>
          <cell r="LG45">
            <v>250.94800000000001</v>
          </cell>
          <cell r="LH45">
            <v>0</v>
          </cell>
          <cell r="LI45">
            <v>0</v>
          </cell>
          <cell r="LJ45">
            <v>32</v>
          </cell>
          <cell r="LK45">
            <v>0</v>
          </cell>
          <cell r="LL45">
            <v>32</v>
          </cell>
          <cell r="LQ45">
            <v>0</v>
          </cell>
          <cell r="LR45">
            <v>55.8</v>
          </cell>
          <cell r="LS45">
            <v>0</v>
          </cell>
          <cell r="LT45">
            <v>0</v>
          </cell>
          <cell r="LU45">
            <v>0</v>
          </cell>
          <cell r="LX45">
            <v>0</v>
          </cell>
          <cell r="LY45">
            <v>0</v>
          </cell>
          <cell r="LZ45">
            <v>0</v>
          </cell>
          <cell r="MA45">
            <v>0</v>
          </cell>
          <cell r="MB45">
            <v>0</v>
          </cell>
          <cell r="MC45">
            <v>55.8</v>
          </cell>
          <cell r="MD45">
            <v>0</v>
          </cell>
          <cell r="ME45">
            <v>0</v>
          </cell>
          <cell r="MF45">
            <v>0</v>
          </cell>
          <cell r="MG45">
            <v>0</v>
          </cell>
          <cell r="MH45">
            <v>0</v>
          </cell>
          <cell r="MI45">
            <v>0</v>
          </cell>
          <cell r="MJ45">
            <v>0</v>
          </cell>
          <cell r="MK45">
            <v>0</v>
          </cell>
          <cell r="ML45">
            <v>0</v>
          </cell>
          <cell r="MM45">
            <v>0</v>
          </cell>
          <cell r="MN45">
            <v>0</v>
          </cell>
          <cell r="MO45">
            <v>0</v>
          </cell>
          <cell r="MP45">
            <v>0</v>
          </cell>
          <cell r="MQ45">
            <v>0</v>
          </cell>
          <cell r="MR45">
            <v>55.8</v>
          </cell>
          <cell r="MS45">
            <v>0</v>
          </cell>
          <cell r="MT45">
            <v>0</v>
          </cell>
          <cell r="MU45">
            <v>0</v>
          </cell>
          <cell r="MV45">
            <v>0</v>
          </cell>
          <cell r="MW45">
            <v>0</v>
          </cell>
          <cell r="MX45">
            <v>0</v>
          </cell>
          <cell r="MY45">
            <v>0</v>
          </cell>
          <cell r="MZ45">
            <v>0</v>
          </cell>
          <cell r="NA45">
            <v>0</v>
          </cell>
          <cell r="NB45">
            <v>0</v>
          </cell>
          <cell r="NC45">
            <v>0</v>
          </cell>
          <cell r="ND45">
            <v>0</v>
          </cell>
          <cell r="NE45">
            <v>0</v>
          </cell>
          <cell r="NF45">
            <v>0</v>
          </cell>
          <cell r="NG45">
            <v>0</v>
          </cell>
          <cell r="NH45">
            <v>0</v>
          </cell>
          <cell r="NI45">
            <v>0</v>
          </cell>
          <cell r="NJ45">
            <v>0</v>
          </cell>
          <cell r="NK45">
            <v>0</v>
          </cell>
          <cell r="NL45">
            <v>0</v>
          </cell>
          <cell r="NM45">
            <v>0</v>
          </cell>
          <cell r="NN45">
            <v>0</v>
          </cell>
          <cell r="NO45">
            <v>0</v>
          </cell>
          <cell r="NP45">
            <v>0</v>
          </cell>
          <cell r="NQ45">
            <v>0</v>
          </cell>
          <cell r="NR45">
            <v>0</v>
          </cell>
          <cell r="NS45">
            <v>0</v>
          </cell>
          <cell r="NT45">
            <v>0</v>
          </cell>
          <cell r="NU45">
            <v>0</v>
          </cell>
          <cell r="NV45">
            <v>0</v>
          </cell>
          <cell r="NW45">
            <v>0</v>
          </cell>
          <cell r="NX45">
            <v>0</v>
          </cell>
          <cell r="NY45">
            <v>0</v>
          </cell>
          <cell r="NZ45">
            <v>0</v>
          </cell>
          <cell r="OA45">
            <v>0</v>
          </cell>
          <cell r="OB45">
            <v>0</v>
          </cell>
          <cell r="OC45">
            <v>0</v>
          </cell>
          <cell r="OD45">
            <v>0</v>
          </cell>
          <cell r="OE45">
            <v>0</v>
          </cell>
          <cell r="OF45">
            <v>0</v>
          </cell>
          <cell r="OG45">
            <v>0</v>
          </cell>
          <cell r="OH45">
            <v>0</v>
          </cell>
          <cell r="OI45">
            <v>0</v>
          </cell>
          <cell r="OJ45">
            <v>0</v>
          </cell>
          <cell r="OL45" t="str">
            <v>нд</v>
          </cell>
          <cell r="OM45" t="str">
            <v>нд</v>
          </cell>
          <cell r="ON45" t="str">
            <v>нд</v>
          </cell>
          <cell r="OO45" t="str">
            <v>нд</v>
          </cell>
          <cell r="OP45" t="str">
            <v>нд</v>
          </cell>
          <cell r="OT45">
            <v>9766.9821273165726</v>
          </cell>
          <cell r="OV45">
            <v>709.20500000000004</v>
          </cell>
          <cell r="OW45">
            <v>119.191</v>
          </cell>
          <cell r="OX45">
            <v>0</v>
          </cell>
          <cell r="OY45">
            <v>10851</v>
          </cell>
          <cell r="OZ45">
            <v>2146.0064287200003</v>
          </cell>
        </row>
        <row r="46">
          <cell r="A46" t="str">
            <v>Г</v>
          </cell>
          <cell r="B46" t="str">
            <v>1.1.2.1</v>
          </cell>
          <cell r="C46" t="str">
            <v>Реконструкция, модернизация, техническое перевооружение  трансформаторных и иных подстанций, распределительных пунктов всего, в том числе:</v>
          </cell>
          <cell r="D46" t="str">
            <v>Г</v>
          </cell>
          <cell r="E46">
            <v>530.79541840599995</v>
          </cell>
          <cell r="H46">
            <v>499.22697158999995</v>
          </cell>
          <cell r="J46">
            <v>4004.5172628115006</v>
          </cell>
          <cell r="K46">
            <v>71.91506002600002</v>
          </cell>
          <cell r="L46">
            <v>3932.6022027855006</v>
          </cell>
          <cell r="M46">
            <v>818.12398278000001</v>
          </cell>
          <cell r="N46">
            <v>0</v>
          </cell>
          <cell r="O46">
            <v>245.11748446749993</v>
          </cell>
          <cell r="P46">
            <v>749.55393913499995</v>
          </cell>
          <cell r="Q46">
            <v>2119.8067964030001</v>
          </cell>
          <cell r="R46">
            <v>71.318963999999994</v>
          </cell>
          <cell r="S46">
            <v>0</v>
          </cell>
          <cell r="T46">
            <v>0</v>
          </cell>
          <cell r="U46">
            <v>0</v>
          </cell>
          <cell r="V46">
            <v>0</v>
          </cell>
          <cell r="W46">
            <v>71.318963999999994</v>
          </cell>
          <cell r="X46">
            <v>36.958835570000417</v>
          </cell>
          <cell r="Y46">
            <v>0</v>
          </cell>
          <cell r="Z46">
            <v>0</v>
          </cell>
          <cell r="AA46">
            <v>0</v>
          </cell>
          <cell r="AB46">
            <v>0</v>
          </cell>
          <cell r="AC46">
            <v>36.958835570000417</v>
          </cell>
          <cell r="AD46">
            <v>34.360128429999584</v>
          </cell>
          <cell r="AE46">
            <v>0</v>
          </cell>
          <cell r="AF46">
            <v>0</v>
          </cell>
          <cell r="AG46">
            <v>0</v>
          </cell>
          <cell r="AH46">
            <v>0</v>
          </cell>
          <cell r="AI46">
            <v>34.360128429999584</v>
          </cell>
          <cell r="AJ46">
            <v>0</v>
          </cell>
          <cell r="AK46">
            <v>0</v>
          </cell>
          <cell r="AL46">
            <v>0</v>
          </cell>
          <cell r="AM46">
            <v>0</v>
          </cell>
          <cell r="AN46">
            <v>0</v>
          </cell>
          <cell r="AO46">
            <v>0</v>
          </cell>
          <cell r="AP46">
            <v>0</v>
          </cell>
          <cell r="AQ46">
            <v>0</v>
          </cell>
          <cell r="AR46">
            <v>0</v>
          </cell>
          <cell r="AS46">
            <v>0</v>
          </cell>
          <cell r="AT46">
            <v>0</v>
          </cell>
          <cell r="AU46">
            <v>0</v>
          </cell>
          <cell r="AV46">
            <v>34.360128429999584</v>
          </cell>
          <cell r="AW46">
            <v>0</v>
          </cell>
          <cell r="AX46">
            <v>0</v>
          </cell>
          <cell r="AY46">
            <v>0</v>
          </cell>
          <cell r="AZ46">
            <v>0</v>
          </cell>
          <cell r="BA46">
            <v>34.360128429999584</v>
          </cell>
          <cell r="BB46">
            <v>1</v>
          </cell>
          <cell r="BC46" t="str">
            <v/>
          </cell>
          <cell r="BD46" t="str">
            <v/>
          </cell>
          <cell r="BE46" t="str">
            <v/>
          </cell>
          <cell r="BF46" t="str">
            <v>1</v>
          </cell>
          <cell r="BG46">
            <v>40.346613210000001</v>
          </cell>
          <cell r="BH46">
            <v>0</v>
          </cell>
          <cell r="BI46">
            <v>0</v>
          </cell>
          <cell r="BJ46">
            <v>0</v>
          </cell>
          <cell r="BK46">
            <v>0</v>
          </cell>
          <cell r="BL46">
            <v>40.346613210000001</v>
          </cell>
          <cell r="BM46">
            <v>38.691158299999998</v>
          </cell>
          <cell r="BN46">
            <v>0</v>
          </cell>
          <cell r="BO46">
            <v>0</v>
          </cell>
          <cell r="BP46">
            <v>1.4348072249999999</v>
          </cell>
          <cell r="BQ46">
            <v>0</v>
          </cell>
          <cell r="BR46">
            <v>37.256351074999998</v>
          </cell>
          <cell r="BS46">
            <v>1.65545491</v>
          </cell>
          <cell r="BT46">
            <v>0</v>
          </cell>
          <cell r="BU46">
            <v>0</v>
          </cell>
          <cell r="BV46">
            <v>-1.4348072249999999</v>
          </cell>
          <cell r="BW46">
            <v>0</v>
          </cell>
          <cell r="BX46">
            <v>3.0902621349999997</v>
          </cell>
          <cell r="BY46">
            <v>0</v>
          </cell>
          <cell r="BZ46">
            <v>0</v>
          </cell>
          <cell r="CA46">
            <v>0</v>
          </cell>
          <cell r="CB46">
            <v>0</v>
          </cell>
          <cell r="CC46">
            <v>0</v>
          </cell>
          <cell r="CD46">
            <v>0</v>
          </cell>
          <cell r="CE46">
            <v>0</v>
          </cell>
          <cell r="CF46">
            <v>0</v>
          </cell>
          <cell r="CG46">
            <v>0</v>
          </cell>
          <cell r="CH46">
            <v>0</v>
          </cell>
          <cell r="CI46">
            <v>0</v>
          </cell>
          <cell r="CJ46">
            <v>0</v>
          </cell>
          <cell r="CK46">
            <v>1.65545491</v>
          </cell>
          <cell r="CL46">
            <v>0</v>
          </cell>
          <cell r="CM46">
            <v>0</v>
          </cell>
          <cell r="CN46">
            <v>-1.4348072249999999</v>
          </cell>
          <cell r="CO46">
            <v>0</v>
          </cell>
          <cell r="CP46">
            <v>3.0902621349999997</v>
          </cell>
          <cell r="CQ46" t="str">
            <v/>
          </cell>
          <cell r="CR46" t="str">
            <v/>
          </cell>
          <cell r="CS46" t="str">
            <v/>
          </cell>
          <cell r="CT46" t="str">
            <v/>
          </cell>
          <cell r="CU46">
            <v>0</v>
          </cell>
          <cell r="CX46">
            <v>11773.071493446381</v>
          </cell>
          <cell r="CY46">
            <v>2007.6103241393257</v>
          </cell>
          <cell r="CZ46">
            <v>3841.5348877713004</v>
          </cell>
          <cell r="DA46">
            <v>3963.2928893735866</v>
          </cell>
          <cell r="DB46">
            <v>1960.6333921621663</v>
          </cell>
          <cell r="DE46">
            <v>429.05830313000001</v>
          </cell>
          <cell r="DG46">
            <v>2669.2439281283328</v>
          </cell>
          <cell r="DH46">
            <v>20.833817578333054</v>
          </cell>
          <cell r="DI46">
            <v>2648.4101105499999</v>
          </cell>
          <cell r="DJ46">
            <v>221.79169244000005</v>
          </cell>
          <cell r="DK46">
            <v>951.39924857999995</v>
          </cell>
          <cell r="DL46">
            <v>1337.37306115</v>
          </cell>
          <cell r="DM46">
            <v>137.84610837999995</v>
          </cell>
          <cell r="DN46">
            <v>3379.4845325921287</v>
          </cell>
          <cell r="DS46">
            <v>73</v>
          </cell>
          <cell r="DT46">
            <v>202.23975001333304</v>
          </cell>
          <cell r="DU46">
            <v>340.55043894068166</v>
          </cell>
          <cell r="DV46">
            <v>2763.6943436381139</v>
          </cell>
          <cell r="DW46">
            <v>202.23975001333304</v>
          </cell>
          <cell r="DX46">
            <v>1</v>
          </cell>
          <cell r="DY46">
            <v>1</v>
          </cell>
          <cell r="DZ46" t="str">
            <v/>
          </cell>
          <cell r="EA46" t="str">
            <v/>
          </cell>
          <cell r="EB46" t="str">
            <v>1 1</v>
          </cell>
          <cell r="EC46">
            <v>1131.7356273999999</v>
          </cell>
          <cell r="ED46">
            <v>17.569210549999998</v>
          </cell>
          <cell r="EE46">
            <v>335.6327546</v>
          </cell>
          <cell r="EF46">
            <v>669.69608814999992</v>
          </cell>
          <cell r="EG46">
            <v>108.83757410000001</v>
          </cell>
          <cell r="EH46">
            <v>210.02252780000001</v>
          </cell>
          <cell r="EI46">
            <v>3.2610385900000001</v>
          </cell>
          <cell r="EJ46">
            <v>51.45580812</v>
          </cell>
          <cell r="EK46">
            <v>131.85455195</v>
          </cell>
          <cell r="EL46">
            <v>23.451129139999999</v>
          </cell>
          <cell r="EM46">
            <v>921.71309960000008</v>
          </cell>
          <cell r="EN46">
            <v>14.308171959999999</v>
          </cell>
          <cell r="EO46">
            <v>284.17694647999997</v>
          </cell>
          <cell r="EP46">
            <v>537.84153619999995</v>
          </cell>
          <cell r="EQ46">
            <v>85.386444960000006</v>
          </cell>
          <cell r="ER46">
            <v>0</v>
          </cell>
          <cell r="ES46">
            <v>0</v>
          </cell>
          <cell r="ET46">
            <v>0</v>
          </cell>
          <cell r="EU46">
            <v>0</v>
          </cell>
          <cell r="EV46">
            <v>0</v>
          </cell>
          <cell r="EW46">
            <v>0</v>
          </cell>
          <cell r="EX46">
            <v>0</v>
          </cell>
          <cell r="EY46">
            <v>0</v>
          </cell>
          <cell r="EZ46">
            <v>0</v>
          </cell>
          <cell r="FA46">
            <v>0</v>
          </cell>
          <cell r="FB46">
            <v>921.71309960000008</v>
          </cell>
          <cell r="FC46">
            <v>14.308171959999999</v>
          </cell>
          <cell r="FD46">
            <v>284.17694647999997</v>
          </cell>
          <cell r="FE46">
            <v>537.84153619999995</v>
          </cell>
          <cell r="FF46">
            <v>85.386444960000006</v>
          </cell>
          <cell r="FG46">
            <v>1</v>
          </cell>
          <cell r="FH46">
            <v>1</v>
          </cell>
          <cell r="FI46" t="str">
            <v/>
          </cell>
          <cell r="FJ46" t="str">
            <v/>
          </cell>
          <cell r="FK46" t="str">
            <v>1 1</v>
          </cell>
          <cell r="FN46">
            <v>11773.071493446381</v>
          </cell>
          <cell r="FO46">
            <v>0</v>
          </cell>
          <cell r="FP46">
            <v>376.37899999999996</v>
          </cell>
          <cell r="FQ46">
            <v>0</v>
          </cell>
          <cell r="FR46">
            <v>2003.7250082983335</v>
          </cell>
          <cell r="FS46">
            <v>1945.1350082983336</v>
          </cell>
          <cell r="FT46">
            <v>2.74</v>
          </cell>
          <cell r="FU46">
            <v>55.85</v>
          </cell>
          <cell r="FV46">
            <v>148252</v>
          </cell>
          <cell r="FW46">
            <v>0</v>
          </cell>
          <cell r="FX46">
            <v>148252</v>
          </cell>
          <cell r="FZ46">
            <v>758.40588715000001</v>
          </cell>
          <cell r="GA46">
            <v>0</v>
          </cell>
          <cell r="GB46">
            <v>14.109</v>
          </cell>
          <cell r="GC46">
            <v>0</v>
          </cell>
          <cell r="GD46">
            <v>323.55900000000003</v>
          </cell>
          <cell r="GE46">
            <v>323.55900000000003</v>
          </cell>
          <cell r="GF46">
            <v>0</v>
          </cell>
          <cell r="GG46">
            <v>0</v>
          </cell>
          <cell r="GH46">
            <v>5039</v>
          </cell>
          <cell r="GI46">
            <v>0</v>
          </cell>
          <cell r="GJ46">
            <v>5039</v>
          </cell>
          <cell r="GK46">
            <v>6140.1608410664994</v>
          </cell>
          <cell r="GL46">
            <v>0</v>
          </cell>
          <cell r="GM46">
            <v>258.77600000000001</v>
          </cell>
          <cell r="GN46">
            <v>0</v>
          </cell>
          <cell r="GO46">
            <v>1287.7640000000001</v>
          </cell>
          <cell r="GP46">
            <v>1232.03</v>
          </cell>
          <cell r="GQ46">
            <v>0</v>
          </cell>
          <cell r="GR46">
            <v>51.734000000000002</v>
          </cell>
          <cell r="GS46">
            <v>76404</v>
          </cell>
          <cell r="GT46">
            <v>0</v>
          </cell>
          <cell r="GU46">
            <v>76404</v>
          </cell>
          <cell r="GV46">
            <v>0</v>
          </cell>
          <cell r="GW46">
            <v>0</v>
          </cell>
          <cell r="GX46">
            <v>0</v>
          </cell>
          <cell r="GY46">
            <v>0</v>
          </cell>
          <cell r="GZ46">
            <v>0</v>
          </cell>
          <cell r="HA46">
            <v>0</v>
          </cell>
          <cell r="HB46">
            <v>0</v>
          </cell>
          <cell r="HC46">
            <v>0</v>
          </cell>
          <cell r="HD46">
            <v>0</v>
          </cell>
          <cell r="HE46">
            <v>0</v>
          </cell>
          <cell r="HF46">
            <v>0</v>
          </cell>
          <cell r="HG46">
            <v>0</v>
          </cell>
          <cell r="HH46">
            <v>0</v>
          </cell>
          <cell r="HI46">
            <v>0</v>
          </cell>
          <cell r="HJ46">
            <v>0</v>
          </cell>
          <cell r="HK46">
            <v>0</v>
          </cell>
          <cell r="HL46">
            <v>0</v>
          </cell>
          <cell r="HM46">
            <v>0</v>
          </cell>
          <cell r="HN46">
            <v>0</v>
          </cell>
          <cell r="HO46">
            <v>0</v>
          </cell>
          <cell r="HP46">
            <v>0</v>
          </cell>
          <cell r="HQ46">
            <v>0</v>
          </cell>
          <cell r="HR46">
            <v>1143.433344503333</v>
          </cell>
          <cell r="HS46">
            <v>0</v>
          </cell>
          <cell r="HT46">
            <v>105</v>
          </cell>
          <cell r="HU46">
            <v>0</v>
          </cell>
          <cell r="HV46">
            <v>0</v>
          </cell>
          <cell r="HW46">
            <v>0</v>
          </cell>
          <cell r="HX46">
            <v>0</v>
          </cell>
          <cell r="HY46">
            <v>0</v>
          </cell>
          <cell r="HZ46">
            <v>1</v>
          </cell>
          <cell r="IA46">
            <v>0</v>
          </cell>
          <cell r="IB46">
            <v>1</v>
          </cell>
          <cell r="IC46">
            <v>4996.7274965631668</v>
          </cell>
          <cell r="ID46">
            <v>0</v>
          </cell>
          <cell r="IE46">
            <v>153.77599999999998</v>
          </cell>
          <cell r="IF46">
            <v>0</v>
          </cell>
          <cell r="IG46">
            <v>1287.7640000000001</v>
          </cell>
          <cell r="IH46">
            <v>1232.03</v>
          </cell>
          <cell r="II46">
            <v>0</v>
          </cell>
          <cell r="IJ46">
            <v>51.734000000000002</v>
          </cell>
          <cell r="IK46">
            <v>76403</v>
          </cell>
          <cell r="IL46">
            <v>0</v>
          </cell>
          <cell r="IM46">
            <v>76403</v>
          </cell>
          <cell r="IN46">
            <v>0</v>
          </cell>
          <cell r="IO46">
            <v>0</v>
          </cell>
          <cell r="IP46">
            <v>0</v>
          </cell>
          <cell r="IQ46">
            <v>0</v>
          </cell>
          <cell r="IR46">
            <v>0</v>
          </cell>
          <cell r="IS46">
            <v>0</v>
          </cell>
          <cell r="IT46">
            <v>0</v>
          </cell>
          <cell r="IU46">
            <v>0</v>
          </cell>
          <cell r="IV46">
            <v>0</v>
          </cell>
          <cell r="IW46">
            <v>0</v>
          </cell>
          <cell r="IX46">
            <v>0</v>
          </cell>
          <cell r="IY46">
            <v>509.59348974</v>
          </cell>
          <cell r="IZ46">
            <v>0</v>
          </cell>
          <cell r="JA46">
            <v>24.921999999999997</v>
          </cell>
          <cell r="JB46">
            <v>0</v>
          </cell>
          <cell r="JC46">
            <v>377.14400000000001</v>
          </cell>
          <cell r="JD46">
            <v>377.14400000000001</v>
          </cell>
          <cell r="JE46">
            <v>0</v>
          </cell>
          <cell r="JF46">
            <v>0</v>
          </cell>
          <cell r="JG46">
            <v>33</v>
          </cell>
          <cell r="JH46">
            <v>0</v>
          </cell>
          <cell r="JI46">
            <v>33</v>
          </cell>
          <cell r="JJ46">
            <v>166.82267041</v>
          </cell>
          <cell r="JK46">
            <v>0</v>
          </cell>
          <cell r="JL46">
            <v>7.0890000000000004</v>
          </cell>
          <cell r="JM46">
            <v>0</v>
          </cell>
          <cell r="JN46">
            <v>126.196</v>
          </cell>
          <cell r="JO46">
            <v>126.196</v>
          </cell>
          <cell r="JP46">
            <v>0</v>
          </cell>
          <cell r="JQ46">
            <v>0</v>
          </cell>
          <cell r="JR46">
            <v>1</v>
          </cell>
          <cell r="JS46">
            <v>0</v>
          </cell>
          <cell r="JT46">
            <v>1</v>
          </cell>
          <cell r="JU46">
            <v>342.77081932999999</v>
          </cell>
          <cell r="JV46">
            <v>0</v>
          </cell>
          <cell r="JW46">
            <v>17.832999999999998</v>
          </cell>
          <cell r="JX46">
            <v>0</v>
          </cell>
          <cell r="JY46">
            <v>250.94800000000001</v>
          </cell>
          <cell r="JZ46">
            <v>250.94800000000001</v>
          </cell>
          <cell r="KA46">
            <v>0</v>
          </cell>
          <cell r="KB46">
            <v>0</v>
          </cell>
          <cell r="KC46">
            <v>32</v>
          </cell>
          <cell r="KD46">
            <v>0</v>
          </cell>
          <cell r="KE46">
            <v>32</v>
          </cell>
          <cell r="KF46">
            <v>0</v>
          </cell>
          <cell r="KG46">
            <v>0</v>
          </cell>
          <cell r="KH46">
            <v>0</v>
          </cell>
          <cell r="KI46">
            <v>0</v>
          </cell>
          <cell r="KJ46">
            <v>0</v>
          </cell>
          <cell r="KK46">
            <v>0</v>
          </cell>
          <cell r="KL46">
            <v>0</v>
          </cell>
          <cell r="KM46">
            <v>0</v>
          </cell>
          <cell r="KN46">
            <v>0</v>
          </cell>
          <cell r="KO46">
            <v>0</v>
          </cell>
          <cell r="KP46">
            <v>0</v>
          </cell>
          <cell r="KQ46">
            <v>0</v>
          </cell>
          <cell r="KR46">
            <v>0</v>
          </cell>
          <cell r="KS46">
            <v>0</v>
          </cell>
          <cell r="KT46">
            <v>0</v>
          </cell>
          <cell r="KU46">
            <v>0</v>
          </cell>
          <cell r="KV46">
            <v>0</v>
          </cell>
          <cell r="KW46">
            <v>0</v>
          </cell>
          <cell r="KX46">
            <v>0</v>
          </cell>
          <cell r="KY46">
            <v>0</v>
          </cell>
          <cell r="KZ46">
            <v>0</v>
          </cell>
          <cell r="LA46">
            <v>0</v>
          </cell>
          <cell r="LB46">
            <v>342.77081932999999</v>
          </cell>
          <cell r="LC46">
            <v>0</v>
          </cell>
          <cell r="LD46">
            <v>17.832999999999998</v>
          </cell>
          <cell r="LE46">
            <v>0</v>
          </cell>
          <cell r="LF46">
            <v>250.94800000000001</v>
          </cell>
          <cell r="LG46">
            <v>250.94800000000001</v>
          </cell>
          <cell r="LH46">
            <v>0</v>
          </cell>
          <cell r="LI46">
            <v>0</v>
          </cell>
          <cell r="LJ46">
            <v>32</v>
          </cell>
          <cell r="LK46">
            <v>0</v>
          </cell>
          <cell r="LL46">
            <v>32</v>
          </cell>
          <cell r="LQ46">
            <v>0</v>
          </cell>
          <cell r="LR46">
            <v>55.8</v>
          </cell>
          <cell r="LS46">
            <v>0</v>
          </cell>
          <cell r="LT46">
            <v>0</v>
          </cell>
          <cell r="LU46">
            <v>0</v>
          </cell>
          <cell r="LX46">
            <v>0</v>
          </cell>
          <cell r="LY46">
            <v>0</v>
          </cell>
          <cell r="LZ46">
            <v>0</v>
          </cell>
          <cell r="MA46">
            <v>0</v>
          </cell>
          <cell r="MB46">
            <v>0</v>
          </cell>
          <cell r="MC46">
            <v>55.8</v>
          </cell>
          <cell r="MD46">
            <v>0</v>
          </cell>
          <cell r="ME46">
            <v>0</v>
          </cell>
          <cell r="MF46">
            <v>0</v>
          </cell>
          <cell r="MG46">
            <v>0</v>
          </cell>
          <cell r="MH46">
            <v>0</v>
          </cell>
          <cell r="MI46">
            <v>0</v>
          </cell>
          <cell r="MJ46">
            <v>0</v>
          </cell>
          <cell r="MK46">
            <v>0</v>
          </cell>
          <cell r="ML46">
            <v>0</v>
          </cell>
          <cell r="MM46">
            <v>0</v>
          </cell>
          <cell r="MN46">
            <v>0</v>
          </cell>
          <cell r="MO46">
            <v>0</v>
          </cell>
          <cell r="MP46">
            <v>0</v>
          </cell>
          <cell r="MQ46">
            <v>0</v>
          </cell>
          <cell r="MR46">
            <v>55.8</v>
          </cell>
          <cell r="MS46">
            <v>0</v>
          </cell>
          <cell r="MT46">
            <v>0</v>
          </cell>
          <cell r="MU46">
            <v>0</v>
          </cell>
          <cell r="MV46">
            <v>0</v>
          </cell>
          <cell r="MW46">
            <v>0</v>
          </cell>
          <cell r="MX46">
            <v>0</v>
          </cell>
          <cell r="MY46">
            <v>0</v>
          </cell>
          <cell r="MZ46">
            <v>0</v>
          </cell>
          <cell r="NA46">
            <v>0</v>
          </cell>
          <cell r="NB46">
            <v>0</v>
          </cell>
          <cell r="NC46">
            <v>0</v>
          </cell>
          <cell r="ND46">
            <v>0</v>
          </cell>
          <cell r="NE46">
            <v>0</v>
          </cell>
          <cell r="NF46">
            <v>0</v>
          </cell>
          <cell r="NG46">
            <v>0</v>
          </cell>
          <cell r="NH46">
            <v>0</v>
          </cell>
          <cell r="NI46">
            <v>0</v>
          </cell>
          <cell r="NJ46">
            <v>0</v>
          </cell>
          <cell r="NK46">
            <v>0</v>
          </cell>
          <cell r="NL46">
            <v>0</v>
          </cell>
          <cell r="NM46">
            <v>0</v>
          </cell>
          <cell r="NN46">
            <v>0</v>
          </cell>
          <cell r="NO46">
            <v>0</v>
          </cell>
          <cell r="NP46">
            <v>0</v>
          </cell>
          <cell r="NQ46">
            <v>0</v>
          </cell>
          <cell r="NR46">
            <v>0</v>
          </cell>
          <cell r="NS46">
            <v>0</v>
          </cell>
          <cell r="NT46">
            <v>0</v>
          </cell>
          <cell r="NU46">
            <v>0</v>
          </cell>
          <cell r="NV46">
            <v>0</v>
          </cell>
          <cell r="NW46">
            <v>0</v>
          </cell>
          <cell r="NX46">
            <v>0</v>
          </cell>
          <cell r="NY46">
            <v>0</v>
          </cell>
          <cell r="NZ46">
            <v>0</v>
          </cell>
          <cell r="OA46">
            <v>0</v>
          </cell>
          <cell r="OB46">
            <v>0</v>
          </cell>
          <cell r="OC46">
            <v>0</v>
          </cell>
          <cell r="OD46">
            <v>0</v>
          </cell>
          <cell r="OE46">
            <v>0</v>
          </cell>
          <cell r="OF46">
            <v>0</v>
          </cell>
          <cell r="OG46">
            <v>0</v>
          </cell>
          <cell r="OH46">
            <v>0</v>
          </cell>
          <cell r="OI46">
            <v>0</v>
          </cell>
          <cell r="OJ46">
            <v>0</v>
          </cell>
          <cell r="OL46" t="str">
            <v>нд</v>
          </cell>
          <cell r="OM46" t="str">
            <v>нд</v>
          </cell>
          <cell r="ON46" t="str">
            <v>нд</v>
          </cell>
          <cell r="OO46" t="str">
            <v>нд</v>
          </cell>
          <cell r="OP46" t="str">
            <v>нд</v>
          </cell>
          <cell r="OT46">
            <v>9766.9821273165726</v>
          </cell>
          <cell r="OV46">
            <v>709.20500000000004</v>
          </cell>
          <cell r="OW46">
            <v>119.191</v>
          </cell>
          <cell r="OX46">
            <v>0</v>
          </cell>
          <cell r="OY46">
            <v>10851</v>
          </cell>
          <cell r="OZ46">
            <v>2146.0064287200003</v>
          </cell>
        </row>
        <row r="47">
          <cell r="A47" t="str">
            <v>Г</v>
          </cell>
          <cell r="B47" t="str">
            <v>1.1.2.1.1</v>
          </cell>
          <cell r="C47" t="str">
            <v>Реконструкция трансформаторных и иных подстанций всего, в том числе:</v>
          </cell>
          <cell r="D47" t="str">
            <v>Г</v>
          </cell>
          <cell r="E47">
            <v>530.79541840599995</v>
          </cell>
          <cell r="H47">
            <v>499.22697158999995</v>
          </cell>
          <cell r="J47">
            <v>4004.5172628115006</v>
          </cell>
          <cell r="K47">
            <v>71.91506002600002</v>
          </cell>
          <cell r="L47">
            <v>3932.6022027855006</v>
          </cell>
          <cell r="M47">
            <v>818.12398278000001</v>
          </cell>
          <cell r="N47">
            <v>0</v>
          </cell>
          <cell r="O47">
            <v>245.11748446749993</v>
          </cell>
          <cell r="P47">
            <v>749.55393913499995</v>
          </cell>
          <cell r="Q47">
            <v>2119.8067964030001</v>
          </cell>
          <cell r="R47">
            <v>71.318963999999994</v>
          </cell>
          <cell r="S47">
            <v>0</v>
          </cell>
          <cell r="T47">
            <v>0</v>
          </cell>
          <cell r="U47">
            <v>0</v>
          </cell>
          <cell r="V47">
            <v>0</v>
          </cell>
          <cell r="W47">
            <v>71.318963999999994</v>
          </cell>
          <cell r="X47">
            <v>36.958835570000417</v>
          </cell>
          <cell r="Y47">
            <v>0</v>
          </cell>
          <cell r="Z47">
            <v>0</v>
          </cell>
          <cell r="AA47">
            <v>0</v>
          </cell>
          <cell r="AB47">
            <v>0</v>
          </cell>
          <cell r="AC47">
            <v>36.958835570000417</v>
          </cell>
          <cell r="AD47">
            <v>34.360128429999584</v>
          </cell>
          <cell r="AE47">
            <v>0</v>
          </cell>
          <cell r="AF47">
            <v>0</v>
          </cell>
          <cell r="AG47">
            <v>0</v>
          </cell>
          <cell r="AH47">
            <v>0</v>
          </cell>
          <cell r="AI47">
            <v>34.360128429999584</v>
          </cell>
          <cell r="AJ47">
            <v>0</v>
          </cell>
          <cell r="AK47">
            <v>0</v>
          </cell>
          <cell r="AL47">
            <v>0</v>
          </cell>
          <cell r="AM47">
            <v>0</v>
          </cell>
          <cell r="AN47">
            <v>0</v>
          </cell>
          <cell r="AO47">
            <v>0</v>
          </cell>
          <cell r="AP47">
            <v>0</v>
          </cell>
          <cell r="AQ47">
            <v>0</v>
          </cell>
          <cell r="AR47">
            <v>0</v>
          </cell>
          <cell r="AS47">
            <v>0</v>
          </cell>
          <cell r="AT47">
            <v>0</v>
          </cell>
          <cell r="AU47">
            <v>0</v>
          </cell>
          <cell r="AV47">
            <v>34.360128429999584</v>
          </cell>
          <cell r="AW47">
            <v>0</v>
          </cell>
          <cell r="AX47">
            <v>0</v>
          </cell>
          <cell r="AY47">
            <v>0</v>
          </cell>
          <cell r="AZ47">
            <v>0</v>
          </cell>
          <cell r="BA47">
            <v>34.360128429999584</v>
          </cell>
          <cell r="BB47">
            <v>1</v>
          </cell>
          <cell r="BC47" t="str">
            <v/>
          </cell>
          <cell r="BD47" t="str">
            <v/>
          </cell>
          <cell r="BE47" t="str">
            <v/>
          </cell>
          <cell r="BF47" t="str">
            <v>1</v>
          </cell>
          <cell r="BG47">
            <v>40.346613210000001</v>
          </cell>
          <cell r="BH47">
            <v>0</v>
          </cell>
          <cell r="BI47">
            <v>0</v>
          </cell>
          <cell r="BJ47">
            <v>0</v>
          </cell>
          <cell r="BK47">
            <v>0</v>
          </cell>
          <cell r="BL47">
            <v>40.346613210000001</v>
          </cell>
          <cell r="BM47">
            <v>38.691158299999998</v>
          </cell>
          <cell r="BN47">
            <v>0</v>
          </cell>
          <cell r="BO47">
            <v>0</v>
          </cell>
          <cell r="BP47">
            <v>1.4348072249999999</v>
          </cell>
          <cell r="BQ47">
            <v>0</v>
          </cell>
          <cell r="BR47">
            <v>37.256351074999998</v>
          </cell>
          <cell r="BS47">
            <v>1.65545491</v>
          </cell>
          <cell r="BT47">
            <v>0</v>
          </cell>
          <cell r="BU47">
            <v>0</v>
          </cell>
          <cell r="BV47">
            <v>-1.4348072249999999</v>
          </cell>
          <cell r="BW47">
            <v>0</v>
          </cell>
          <cell r="BX47">
            <v>3.0902621349999997</v>
          </cell>
          <cell r="BY47">
            <v>0</v>
          </cell>
          <cell r="BZ47">
            <v>0</v>
          </cell>
          <cell r="CA47">
            <v>0</v>
          </cell>
          <cell r="CB47">
            <v>0</v>
          </cell>
          <cell r="CC47">
            <v>0</v>
          </cell>
          <cell r="CD47">
            <v>0</v>
          </cell>
          <cell r="CE47">
            <v>0</v>
          </cell>
          <cell r="CF47">
            <v>0</v>
          </cell>
          <cell r="CG47">
            <v>0</v>
          </cell>
          <cell r="CH47">
            <v>0</v>
          </cell>
          <cell r="CI47">
            <v>0</v>
          </cell>
          <cell r="CJ47">
            <v>0</v>
          </cell>
          <cell r="CK47">
            <v>1.65545491</v>
          </cell>
          <cell r="CL47">
            <v>0</v>
          </cell>
          <cell r="CM47">
            <v>0</v>
          </cell>
          <cell r="CN47">
            <v>-1.4348072249999999</v>
          </cell>
          <cell r="CO47">
            <v>0</v>
          </cell>
          <cell r="CP47">
            <v>3.0902621349999997</v>
          </cell>
          <cell r="CQ47" t="str">
            <v/>
          </cell>
          <cell r="CR47" t="str">
            <v/>
          </cell>
          <cell r="CS47" t="str">
            <v/>
          </cell>
          <cell r="CT47" t="str">
            <v/>
          </cell>
          <cell r="CU47">
            <v>0</v>
          </cell>
          <cell r="CX47">
            <v>11773.071493446381</v>
          </cell>
          <cell r="CY47">
            <v>2007.6103241393257</v>
          </cell>
          <cell r="CZ47">
            <v>3841.5348877713004</v>
          </cell>
          <cell r="DA47">
            <v>3963.2928893735866</v>
          </cell>
          <cell r="DB47">
            <v>1960.6333921621663</v>
          </cell>
          <cell r="DE47">
            <v>429.05830313000001</v>
          </cell>
          <cell r="DG47">
            <v>2669.2439281283328</v>
          </cell>
          <cell r="DH47">
            <v>20.833817578333054</v>
          </cell>
          <cell r="DI47">
            <v>2648.4101105499999</v>
          </cell>
          <cell r="DJ47">
            <v>221.79169244000005</v>
          </cell>
          <cell r="DK47">
            <v>951.39924857999995</v>
          </cell>
          <cell r="DL47">
            <v>1337.37306115</v>
          </cell>
          <cell r="DM47">
            <v>137.84610837999995</v>
          </cell>
          <cell r="DN47">
            <v>3379.4845325921287</v>
          </cell>
          <cell r="DS47">
            <v>73</v>
          </cell>
          <cell r="DT47">
            <v>202.23975001333304</v>
          </cell>
          <cell r="DU47">
            <v>340.55043894068166</v>
          </cell>
          <cell r="DV47">
            <v>2763.6943436381139</v>
          </cell>
          <cell r="DW47">
            <v>202.23975001333304</v>
          </cell>
          <cell r="DX47">
            <v>1</v>
          </cell>
          <cell r="DY47">
            <v>1</v>
          </cell>
          <cell r="DZ47" t="str">
            <v/>
          </cell>
          <cell r="EA47" t="str">
            <v/>
          </cell>
          <cell r="EB47" t="str">
            <v>1 1</v>
          </cell>
          <cell r="EC47">
            <v>1131.7356273999999</v>
          </cell>
          <cell r="ED47">
            <v>17.569210549999998</v>
          </cell>
          <cell r="EE47">
            <v>335.6327546</v>
          </cell>
          <cell r="EF47">
            <v>669.69608814999992</v>
          </cell>
          <cell r="EG47">
            <v>108.83757410000001</v>
          </cell>
          <cell r="EH47">
            <v>210.02252780000001</v>
          </cell>
          <cell r="EI47">
            <v>3.2610385900000001</v>
          </cell>
          <cell r="EJ47">
            <v>51.45580812</v>
          </cell>
          <cell r="EK47">
            <v>131.85455195</v>
          </cell>
          <cell r="EL47">
            <v>23.451129139999999</v>
          </cell>
          <cell r="EM47">
            <v>921.71309960000008</v>
          </cell>
          <cell r="EN47">
            <v>14.308171959999999</v>
          </cell>
          <cell r="EO47">
            <v>284.17694647999997</v>
          </cell>
          <cell r="EP47">
            <v>537.84153619999995</v>
          </cell>
          <cell r="EQ47">
            <v>85.386444960000006</v>
          </cell>
          <cell r="ER47">
            <v>0</v>
          </cell>
          <cell r="ES47">
            <v>0</v>
          </cell>
          <cell r="ET47">
            <v>0</v>
          </cell>
          <cell r="EU47">
            <v>0</v>
          </cell>
          <cell r="EV47">
            <v>0</v>
          </cell>
          <cell r="EW47">
            <v>0</v>
          </cell>
          <cell r="EX47">
            <v>0</v>
          </cell>
          <cell r="EY47">
            <v>0</v>
          </cell>
          <cell r="EZ47">
            <v>0</v>
          </cell>
          <cell r="FA47">
            <v>0</v>
          </cell>
          <cell r="FB47">
            <v>921.71309960000008</v>
          </cell>
          <cell r="FC47">
            <v>14.308171959999999</v>
          </cell>
          <cell r="FD47">
            <v>284.17694647999997</v>
          </cell>
          <cell r="FE47">
            <v>537.84153619999995</v>
          </cell>
          <cell r="FF47">
            <v>85.386444960000006</v>
          </cell>
          <cell r="FG47">
            <v>1</v>
          </cell>
          <cell r="FH47">
            <v>1</v>
          </cell>
          <cell r="FI47" t="str">
            <v/>
          </cell>
          <cell r="FJ47" t="str">
            <v/>
          </cell>
          <cell r="FK47" t="str">
            <v>1 1</v>
          </cell>
          <cell r="FN47">
            <v>11773.071493446381</v>
          </cell>
          <cell r="FO47">
            <v>0</v>
          </cell>
          <cell r="FP47">
            <v>376.37899999999996</v>
          </cell>
          <cell r="FQ47">
            <v>0</v>
          </cell>
          <cell r="FR47">
            <v>2003.7250082983335</v>
          </cell>
          <cell r="FS47">
            <v>1945.1350082983336</v>
          </cell>
          <cell r="FT47">
            <v>2.74</v>
          </cell>
          <cell r="FU47">
            <v>55.85</v>
          </cell>
          <cell r="FV47">
            <v>148252</v>
          </cell>
          <cell r="FW47">
            <v>0</v>
          </cell>
          <cell r="FX47">
            <v>148252</v>
          </cell>
          <cell r="FZ47">
            <v>758.40588715000001</v>
          </cell>
          <cell r="GA47">
            <v>0</v>
          </cell>
          <cell r="GB47">
            <v>14.109</v>
          </cell>
          <cell r="GC47">
            <v>0</v>
          </cell>
          <cell r="GD47">
            <v>323.55900000000003</v>
          </cell>
          <cell r="GE47">
            <v>323.55900000000003</v>
          </cell>
          <cell r="GF47">
            <v>0</v>
          </cell>
          <cell r="GG47">
            <v>0</v>
          </cell>
          <cell r="GH47">
            <v>5039</v>
          </cell>
          <cell r="GI47">
            <v>0</v>
          </cell>
          <cell r="GJ47">
            <v>5039</v>
          </cell>
          <cell r="GK47">
            <v>6140.1608410664994</v>
          </cell>
          <cell r="GL47">
            <v>0</v>
          </cell>
          <cell r="GM47">
            <v>258.77600000000001</v>
          </cell>
          <cell r="GN47">
            <v>0</v>
          </cell>
          <cell r="GO47">
            <v>1287.7640000000001</v>
          </cell>
          <cell r="GP47">
            <v>1232.03</v>
          </cell>
          <cell r="GQ47">
            <v>0</v>
          </cell>
          <cell r="GR47">
            <v>51.734000000000002</v>
          </cell>
          <cell r="GS47">
            <v>76404</v>
          </cell>
          <cell r="GT47">
            <v>0</v>
          </cell>
          <cell r="GU47">
            <v>76404</v>
          </cell>
          <cell r="GV47">
            <v>0</v>
          </cell>
          <cell r="GW47">
            <v>0</v>
          </cell>
          <cell r="GX47">
            <v>0</v>
          </cell>
          <cell r="GY47">
            <v>0</v>
          </cell>
          <cell r="GZ47">
            <v>0</v>
          </cell>
          <cell r="HA47">
            <v>0</v>
          </cell>
          <cell r="HB47">
            <v>0</v>
          </cell>
          <cell r="HC47">
            <v>0</v>
          </cell>
          <cell r="HD47">
            <v>0</v>
          </cell>
          <cell r="HE47">
            <v>0</v>
          </cell>
          <cell r="HF47">
            <v>0</v>
          </cell>
          <cell r="HG47">
            <v>0</v>
          </cell>
          <cell r="HH47">
            <v>0</v>
          </cell>
          <cell r="HI47">
            <v>0</v>
          </cell>
          <cell r="HJ47">
            <v>0</v>
          </cell>
          <cell r="HK47">
            <v>0</v>
          </cell>
          <cell r="HL47">
            <v>0</v>
          </cell>
          <cell r="HM47">
            <v>0</v>
          </cell>
          <cell r="HN47">
            <v>0</v>
          </cell>
          <cell r="HO47">
            <v>0</v>
          </cell>
          <cell r="HP47">
            <v>0</v>
          </cell>
          <cell r="HQ47">
            <v>0</v>
          </cell>
          <cell r="HR47">
            <v>1143.433344503333</v>
          </cell>
          <cell r="HS47">
            <v>0</v>
          </cell>
          <cell r="HT47">
            <v>105</v>
          </cell>
          <cell r="HU47">
            <v>0</v>
          </cell>
          <cell r="HV47">
            <v>0</v>
          </cell>
          <cell r="HW47">
            <v>0</v>
          </cell>
          <cell r="HX47">
            <v>0</v>
          </cell>
          <cell r="HY47">
            <v>0</v>
          </cell>
          <cell r="HZ47">
            <v>1</v>
          </cell>
          <cell r="IA47">
            <v>0</v>
          </cell>
          <cell r="IB47">
            <v>1</v>
          </cell>
          <cell r="IC47">
            <v>4996.7274965631668</v>
          </cell>
          <cell r="ID47">
            <v>0</v>
          </cell>
          <cell r="IE47">
            <v>153.77599999999998</v>
          </cell>
          <cell r="IF47">
            <v>0</v>
          </cell>
          <cell r="IG47">
            <v>1287.7640000000001</v>
          </cell>
          <cell r="IH47">
            <v>1232.03</v>
          </cell>
          <cell r="II47">
            <v>0</v>
          </cell>
          <cell r="IJ47">
            <v>51.734000000000002</v>
          </cell>
          <cell r="IK47">
            <v>76403</v>
          </cell>
          <cell r="IL47">
            <v>0</v>
          </cell>
          <cell r="IM47">
            <v>76403</v>
          </cell>
          <cell r="IN47">
            <v>0</v>
          </cell>
          <cell r="IO47">
            <v>0</v>
          </cell>
          <cell r="IP47">
            <v>0</v>
          </cell>
          <cell r="IQ47">
            <v>0</v>
          </cell>
          <cell r="IR47">
            <v>0</v>
          </cell>
          <cell r="IS47">
            <v>0</v>
          </cell>
          <cell r="IT47">
            <v>0</v>
          </cell>
          <cell r="IU47">
            <v>0</v>
          </cell>
          <cell r="IV47">
            <v>0</v>
          </cell>
          <cell r="IW47">
            <v>0</v>
          </cell>
          <cell r="IX47">
            <v>0</v>
          </cell>
          <cell r="IY47">
            <v>509.59348974</v>
          </cell>
          <cell r="IZ47">
            <v>0</v>
          </cell>
          <cell r="JA47">
            <v>24.921999999999997</v>
          </cell>
          <cell r="JB47">
            <v>0</v>
          </cell>
          <cell r="JC47">
            <v>377.14400000000001</v>
          </cell>
          <cell r="JD47">
            <v>377.14400000000001</v>
          </cell>
          <cell r="JE47">
            <v>0</v>
          </cell>
          <cell r="JF47">
            <v>0</v>
          </cell>
          <cell r="JG47">
            <v>33</v>
          </cell>
          <cell r="JH47">
            <v>0</v>
          </cell>
          <cell r="JI47">
            <v>33</v>
          </cell>
          <cell r="JJ47">
            <v>166.82267041</v>
          </cell>
          <cell r="JK47">
            <v>0</v>
          </cell>
          <cell r="JL47">
            <v>7.0890000000000004</v>
          </cell>
          <cell r="JM47">
            <v>0</v>
          </cell>
          <cell r="JN47">
            <v>126.196</v>
          </cell>
          <cell r="JO47">
            <v>126.196</v>
          </cell>
          <cell r="JP47">
            <v>0</v>
          </cell>
          <cell r="JQ47">
            <v>0</v>
          </cell>
          <cell r="JR47">
            <v>1</v>
          </cell>
          <cell r="JS47">
            <v>0</v>
          </cell>
          <cell r="JT47">
            <v>1</v>
          </cell>
          <cell r="JU47">
            <v>342.77081932999999</v>
          </cell>
          <cell r="JV47">
            <v>0</v>
          </cell>
          <cell r="JW47">
            <v>17.832999999999998</v>
          </cell>
          <cell r="JX47">
            <v>0</v>
          </cell>
          <cell r="JY47">
            <v>250.94800000000001</v>
          </cell>
          <cell r="JZ47">
            <v>250.94800000000001</v>
          </cell>
          <cell r="KA47">
            <v>0</v>
          </cell>
          <cell r="KB47">
            <v>0</v>
          </cell>
          <cell r="KC47">
            <v>32</v>
          </cell>
          <cell r="KD47">
            <v>0</v>
          </cell>
          <cell r="KE47">
            <v>32</v>
          </cell>
          <cell r="KF47">
            <v>0</v>
          </cell>
          <cell r="KG47">
            <v>0</v>
          </cell>
          <cell r="KH47">
            <v>0</v>
          </cell>
          <cell r="KI47">
            <v>0</v>
          </cell>
          <cell r="KJ47">
            <v>0</v>
          </cell>
          <cell r="KK47">
            <v>0</v>
          </cell>
          <cell r="KL47">
            <v>0</v>
          </cell>
          <cell r="KM47">
            <v>0</v>
          </cell>
          <cell r="KN47">
            <v>0</v>
          </cell>
          <cell r="KO47">
            <v>0</v>
          </cell>
          <cell r="KP47">
            <v>0</v>
          </cell>
          <cell r="KQ47">
            <v>0</v>
          </cell>
          <cell r="KR47">
            <v>0</v>
          </cell>
          <cell r="KS47">
            <v>0</v>
          </cell>
          <cell r="KT47">
            <v>0</v>
          </cell>
          <cell r="KU47">
            <v>0</v>
          </cell>
          <cell r="KV47">
            <v>0</v>
          </cell>
          <cell r="KW47">
            <v>0</v>
          </cell>
          <cell r="KX47">
            <v>0</v>
          </cell>
          <cell r="KY47">
            <v>0</v>
          </cell>
          <cell r="KZ47">
            <v>0</v>
          </cell>
          <cell r="LA47">
            <v>0</v>
          </cell>
          <cell r="LB47">
            <v>342.77081932999999</v>
          </cell>
          <cell r="LC47">
            <v>0</v>
          </cell>
          <cell r="LD47">
            <v>17.832999999999998</v>
          </cell>
          <cell r="LE47">
            <v>0</v>
          </cell>
          <cell r="LF47">
            <v>250.94800000000001</v>
          </cell>
          <cell r="LG47">
            <v>250.94800000000001</v>
          </cell>
          <cell r="LH47">
            <v>0</v>
          </cell>
          <cell r="LI47">
            <v>0</v>
          </cell>
          <cell r="LJ47">
            <v>32</v>
          </cell>
          <cell r="LK47">
            <v>0</v>
          </cell>
          <cell r="LL47">
            <v>32</v>
          </cell>
          <cell r="LQ47">
            <v>0</v>
          </cell>
          <cell r="LR47">
            <v>55.8</v>
          </cell>
          <cell r="LS47">
            <v>0</v>
          </cell>
          <cell r="LT47">
            <v>0</v>
          </cell>
          <cell r="LU47">
            <v>0</v>
          </cell>
          <cell r="LX47">
            <v>0</v>
          </cell>
          <cell r="LY47">
            <v>0</v>
          </cell>
          <cell r="LZ47">
            <v>0</v>
          </cell>
          <cell r="MA47">
            <v>0</v>
          </cell>
          <cell r="MB47">
            <v>0</v>
          </cell>
          <cell r="MC47">
            <v>55.8</v>
          </cell>
          <cell r="MD47">
            <v>0</v>
          </cell>
          <cell r="ME47">
            <v>0</v>
          </cell>
          <cell r="MF47">
            <v>0</v>
          </cell>
          <cell r="MG47">
            <v>0</v>
          </cell>
          <cell r="MH47">
            <v>0</v>
          </cell>
          <cell r="MI47">
            <v>0</v>
          </cell>
          <cell r="MJ47">
            <v>0</v>
          </cell>
          <cell r="MK47">
            <v>0</v>
          </cell>
          <cell r="ML47">
            <v>0</v>
          </cell>
          <cell r="MM47">
            <v>0</v>
          </cell>
          <cell r="MN47">
            <v>0</v>
          </cell>
          <cell r="MO47">
            <v>0</v>
          </cell>
          <cell r="MP47">
            <v>0</v>
          </cell>
          <cell r="MQ47">
            <v>0</v>
          </cell>
          <cell r="MR47">
            <v>55.8</v>
          </cell>
          <cell r="MS47">
            <v>0</v>
          </cell>
          <cell r="MT47">
            <v>0</v>
          </cell>
          <cell r="MU47">
            <v>0</v>
          </cell>
          <cell r="MV47">
            <v>0</v>
          </cell>
          <cell r="MW47">
            <v>0</v>
          </cell>
          <cell r="MX47">
            <v>0</v>
          </cell>
          <cell r="MY47">
            <v>0</v>
          </cell>
          <cell r="MZ47">
            <v>0</v>
          </cell>
          <cell r="NA47">
            <v>0</v>
          </cell>
          <cell r="NB47">
            <v>0</v>
          </cell>
          <cell r="NC47">
            <v>0</v>
          </cell>
          <cell r="ND47">
            <v>0</v>
          </cell>
          <cell r="NE47">
            <v>0</v>
          </cell>
          <cell r="NF47">
            <v>0</v>
          </cell>
          <cell r="NG47">
            <v>0</v>
          </cell>
          <cell r="NH47">
            <v>0</v>
          </cell>
          <cell r="NI47">
            <v>0</v>
          </cell>
          <cell r="NJ47">
            <v>0</v>
          </cell>
          <cell r="NK47">
            <v>0</v>
          </cell>
          <cell r="NL47">
            <v>0</v>
          </cell>
          <cell r="NM47">
            <v>0</v>
          </cell>
          <cell r="NN47">
            <v>0</v>
          </cell>
          <cell r="NO47">
            <v>0</v>
          </cell>
          <cell r="NP47">
            <v>0</v>
          </cell>
          <cell r="NQ47">
            <v>0</v>
          </cell>
          <cell r="NR47">
            <v>0</v>
          </cell>
          <cell r="NS47">
            <v>0</v>
          </cell>
          <cell r="NT47">
            <v>0</v>
          </cell>
          <cell r="NU47">
            <v>0</v>
          </cell>
          <cell r="NV47">
            <v>0</v>
          </cell>
          <cell r="NW47">
            <v>0</v>
          </cell>
          <cell r="NX47">
            <v>0</v>
          </cell>
          <cell r="NY47">
            <v>0</v>
          </cell>
          <cell r="NZ47">
            <v>0</v>
          </cell>
          <cell r="OA47">
            <v>0</v>
          </cell>
          <cell r="OB47">
            <v>0</v>
          </cell>
          <cell r="OC47">
            <v>0</v>
          </cell>
          <cell r="OD47">
            <v>0</v>
          </cell>
          <cell r="OE47">
            <v>0</v>
          </cell>
          <cell r="OF47">
            <v>0</v>
          </cell>
          <cell r="OG47">
            <v>0</v>
          </cell>
          <cell r="OH47">
            <v>0</v>
          </cell>
          <cell r="OI47">
            <v>0</v>
          </cell>
          <cell r="OJ47">
            <v>0</v>
          </cell>
          <cell r="OL47" t="str">
            <v>нд</v>
          </cell>
          <cell r="OM47" t="str">
            <v>нд</v>
          </cell>
          <cell r="ON47" t="str">
            <v>нд</v>
          </cell>
          <cell r="OO47" t="str">
            <v>нд</v>
          </cell>
          <cell r="OP47" t="str">
            <v>нд</v>
          </cell>
          <cell r="OT47">
            <v>9766.9821273165726</v>
          </cell>
          <cell r="OV47">
            <v>709.20500000000004</v>
          </cell>
          <cell r="OW47">
            <v>119.191</v>
          </cell>
          <cell r="OX47">
            <v>0</v>
          </cell>
          <cell r="OY47">
            <v>10851</v>
          </cell>
          <cell r="OZ47">
            <v>2146.0064287200003</v>
          </cell>
        </row>
        <row r="48">
          <cell r="A48" t="str">
            <v>K_Che300</v>
          </cell>
          <cell r="B48" t="str">
            <v>1.1.2.1.1</v>
          </cell>
          <cell r="C48" t="str">
            <v>Реконструкция ПС 110 кВ ГРП-110 в рамках программы модернизации и повышения надежности электросетевого комплекса Чеченской Республики на 2020-2024 годы</v>
          </cell>
          <cell r="D48" t="str">
            <v>K_Che300</v>
          </cell>
          <cell r="E48">
            <v>391.97883319800002</v>
          </cell>
          <cell r="H48">
            <v>368.29908218000003</v>
          </cell>
          <cell r="J48">
            <v>72.960360208000026</v>
          </cell>
          <cell r="K48">
            <v>48.470360028000016</v>
          </cell>
          <cell r="L48">
            <v>24.490000180000003</v>
          </cell>
          <cell r="M48">
            <v>0</v>
          </cell>
          <cell r="N48">
            <v>0</v>
          </cell>
          <cell r="O48">
            <v>0</v>
          </cell>
          <cell r="P48">
            <v>0</v>
          </cell>
          <cell r="Q48">
            <v>24.490000180000003</v>
          </cell>
          <cell r="R48">
            <v>48.431460000000001</v>
          </cell>
          <cell r="S48">
            <v>0</v>
          </cell>
          <cell r="T48">
            <v>0</v>
          </cell>
          <cell r="U48">
            <v>0</v>
          </cell>
          <cell r="V48">
            <v>0</v>
          </cell>
          <cell r="W48">
            <v>48.431460000000001</v>
          </cell>
          <cell r="X48">
            <v>24.723929178000013</v>
          </cell>
          <cell r="Y48">
            <v>0</v>
          </cell>
          <cell r="Z48">
            <v>0</v>
          </cell>
          <cell r="AA48">
            <v>0</v>
          </cell>
          <cell r="AB48">
            <v>0</v>
          </cell>
          <cell r="AC48">
            <v>24.723929178000013</v>
          </cell>
          <cell r="AD48">
            <v>23.707530821999988</v>
          </cell>
          <cell r="AE48">
            <v>0</v>
          </cell>
          <cell r="AF48">
            <v>0</v>
          </cell>
          <cell r="AG48">
            <v>0</v>
          </cell>
          <cell r="AH48">
            <v>0</v>
          </cell>
          <cell r="AI48">
            <v>23.707530821999988</v>
          </cell>
          <cell r="AJ48">
            <v>0</v>
          </cell>
          <cell r="AK48">
            <v>0</v>
          </cell>
          <cell r="AL48">
            <v>0</v>
          </cell>
          <cell r="AM48">
            <v>0</v>
          </cell>
          <cell r="AN48">
            <v>0</v>
          </cell>
          <cell r="AO48">
            <v>0</v>
          </cell>
          <cell r="AP48">
            <v>0</v>
          </cell>
          <cell r="AQ48">
            <v>0</v>
          </cell>
          <cell r="AR48">
            <v>0</v>
          </cell>
          <cell r="AS48">
            <v>0</v>
          </cell>
          <cell r="AT48">
            <v>0</v>
          </cell>
          <cell r="AU48">
            <v>0</v>
          </cell>
          <cell r="AV48">
            <v>23.707530821999988</v>
          </cell>
          <cell r="AW48">
            <v>0</v>
          </cell>
          <cell r="AX48">
            <v>0</v>
          </cell>
          <cell r="AY48">
            <v>0</v>
          </cell>
          <cell r="AZ48">
            <v>0</v>
          </cell>
          <cell r="BA48">
            <v>23.707530821999988</v>
          </cell>
          <cell r="BB48">
            <v>1</v>
          </cell>
          <cell r="BC48" t="str">
            <v/>
          </cell>
          <cell r="BD48" t="str">
            <v/>
          </cell>
          <cell r="BE48" t="str">
            <v/>
          </cell>
          <cell r="BF48" t="str">
            <v>1</v>
          </cell>
          <cell r="BG48">
            <v>24.790609010000001</v>
          </cell>
          <cell r="BH48">
            <v>0</v>
          </cell>
          <cell r="BI48">
            <v>0</v>
          </cell>
          <cell r="BJ48">
            <v>0</v>
          </cell>
          <cell r="BK48">
            <v>0</v>
          </cell>
          <cell r="BL48">
            <v>24.790609010000001</v>
          </cell>
          <cell r="BM48">
            <v>23.135154100000001</v>
          </cell>
          <cell r="BN48">
            <v>0</v>
          </cell>
          <cell r="BO48">
            <v>0</v>
          </cell>
          <cell r="BP48">
            <v>0</v>
          </cell>
          <cell r="BQ48">
            <v>0</v>
          </cell>
          <cell r="BR48">
            <v>23.135154100000001</v>
          </cell>
          <cell r="BS48">
            <v>1.65545491</v>
          </cell>
          <cell r="BT48">
            <v>0</v>
          </cell>
          <cell r="BU48">
            <v>0</v>
          </cell>
          <cell r="BV48">
            <v>0</v>
          </cell>
          <cell r="BW48">
            <v>0</v>
          </cell>
          <cell r="BX48">
            <v>1.65545491</v>
          </cell>
          <cell r="BY48">
            <v>0</v>
          </cell>
          <cell r="BZ48">
            <v>0</v>
          </cell>
          <cell r="CA48">
            <v>0</v>
          </cell>
          <cell r="CB48">
            <v>0</v>
          </cell>
          <cell r="CC48">
            <v>0</v>
          </cell>
          <cell r="CD48">
            <v>0</v>
          </cell>
          <cell r="CE48">
            <v>0</v>
          </cell>
          <cell r="CF48">
            <v>0</v>
          </cell>
          <cell r="CG48">
            <v>0</v>
          </cell>
          <cell r="CH48">
            <v>0</v>
          </cell>
          <cell r="CI48">
            <v>0</v>
          </cell>
          <cell r="CJ48">
            <v>0</v>
          </cell>
          <cell r="CK48">
            <v>1.65545491</v>
          </cell>
          <cell r="CL48">
            <v>0</v>
          </cell>
          <cell r="CM48">
            <v>0</v>
          </cell>
          <cell r="CN48">
            <v>0</v>
          </cell>
          <cell r="CO48">
            <v>0</v>
          </cell>
          <cell r="CP48">
            <v>1.65545491</v>
          </cell>
          <cell r="CQ48" t="str">
            <v/>
          </cell>
          <cell r="CR48" t="str">
            <v/>
          </cell>
          <cell r="CS48" t="str">
            <v/>
          </cell>
          <cell r="CT48" t="str">
            <v/>
          </cell>
          <cell r="CU48">
            <v>0</v>
          </cell>
          <cell r="CX48">
            <v>326.64902766500006</v>
          </cell>
          <cell r="CY48">
            <v>8.1666699999999999</v>
          </cell>
          <cell r="CZ48">
            <v>29.216725000000004</v>
          </cell>
          <cell r="DA48">
            <v>269.33510000000001</v>
          </cell>
          <cell r="DB48">
            <v>19.930532665000047</v>
          </cell>
          <cell r="DE48">
            <v>315.76364907999999</v>
          </cell>
          <cell r="DG48">
            <v>318.48235768500007</v>
          </cell>
          <cell r="DH48">
            <v>16.204093705000048</v>
          </cell>
          <cell r="DI48">
            <v>302.27826398000002</v>
          </cell>
          <cell r="DJ48">
            <v>0</v>
          </cell>
          <cell r="DK48">
            <v>26.86720223</v>
          </cell>
          <cell r="DL48">
            <v>258.09039100000001</v>
          </cell>
          <cell r="DM48">
            <v>17.320670750000033</v>
          </cell>
          <cell r="DN48">
            <v>39.756275684999991</v>
          </cell>
          <cell r="DS48">
            <v>20</v>
          </cell>
          <cell r="DT48">
            <v>19.756275684999991</v>
          </cell>
          <cell r="DU48">
            <v>0</v>
          </cell>
          <cell r="DV48">
            <v>0</v>
          </cell>
          <cell r="DW48">
            <v>19.756275684999991</v>
          </cell>
          <cell r="DX48" t="str">
            <v/>
          </cell>
          <cell r="DY48">
            <v>1</v>
          </cell>
          <cell r="DZ48" t="str">
            <v/>
          </cell>
          <cell r="EA48" t="str">
            <v/>
          </cell>
          <cell r="EB48" t="str">
            <v>1</v>
          </cell>
          <cell r="EC48">
            <v>5.3187151200000002</v>
          </cell>
          <cell r="ED48">
            <v>0</v>
          </cell>
          <cell r="EE48">
            <v>1.1105762400000001</v>
          </cell>
          <cell r="EF48">
            <v>3.4740000000000003E-5</v>
          </cell>
          <cell r="EG48">
            <v>4.2081041399999997</v>
          </cell>
          <cell r="EH48">
            <v>0</v>
          </cell>
          <cell r="EI48">
            <v>0</v>
          </cell>
          <cell r="EJ48">
            <v>0</v>
          </cell>
          <cell r="EK48">
            <v>0</v>
          </cell>
          <cell r="EL48">
            <v>0</v>
          </cell>
          <cell r="EM48">
            <v>5.3187151200000002</v>
          </cell>
          <cell r="EN48">
            <v>0</v>
          </cell>
          <cell r="EO48">
            <v>1.1105762400000001</v>
          </cell>
          <cell r="EP48">
            <v>3.4740000000000003E-5</v>
          </cell>
          <cell r="EQ48">
            <v>4.2081041399999997</v>
          </cell>
          <cell r="ER48">
            <v>0</v>
          </cell>
          <cell r="ES48">
            <v>0</v>
          </cell>
          <cell r="ET48">
            <v>0</v>
          </cell>
          <cell r="EU48">
            <v>0</v>
          </cell>
          <cell r="EV48">
            <v>0</v>
          </cell>
          <cell r="EW48">
            <v>0</v>
          </cell>
          <cell r="EX48">
            <v>0</v>
          </cell>
          <cell r="EY48">
            <v>0</v>
          </cell>
          <cell r="EZ48">
            <v>0</v>
          </cell>
          <cell r="FA48">
            <v>0</v>
          </cell>
          <cell r="FB48">
            <v>5.3187151200000002</v>
          </cell>
          <cell r="FC48">
            <v>0</v>
          </cell>
          <cell r="FD48">
            <v>1.1105762400000001</v>
          </cell>
          <cell r="FE48">
            <v>3.4740000000000003E-5</v>
          </cell>
          <cell r="FF48">
            <v>4.2081041399999997</v>
          </cell>
          <cell r="FG48">
            <v>1</v>
          </cell>
          <cell r="FH48">
            <v>1</v>
          </cell>
          <cell r="FI48" t="str">
            <v/>
          </cell>
          <cell r="FJ48" t="str">
            <v/>
          </cell>
          <cell r="FK48" t="str">
            <v>1 1</v>
          </cell>
          <cell r="FN48">
            <v>326.64902766500006</v>
          </cell>
          <cell r="FO48">
            <v>0</v>
          </cell>
          <cell r="FP48">
            <v>80</v>
          </cell>
          <cell r="FQ48">
            <v>0</v>
          </cell>
          <cell r="FR48">
            <v>0</v>
          </cell>
          <cell r="FS48">
            <v>0</v>
          </cell>
          <cell r="FT48">
            <v>0</v>
          </cell>
          <cell r="FU48">
            <v>0</v>
          </cell>
          <cell r="FV48">
            <v>0</v>
          </cell>
          <cell r="FW48">
            <v>0</v>
          </cell>
          <cell r="FX48">
            <v>0</v>
          </cell>
          <cell r="FZ48">
            <v>0</v>
          </cell>
          <cell r="GA48">
            <v>0</v>
          </cell>
          <cell r="GB48">
            <v>0</v>
          </cell>
          <cell r="GC48">
            <v>0</v>
          </cell>
          <cell r="GD48">
            <v>0</v>
          </cell>
          <cell r="GE48">
            <v>0</v>
          </cell>
          <cell r="GF48">
            <v>0</v>
          </cell>
          <cell r="GG48">
            <v>0</v>
          </cell>
          <cell r="GH48">
            <v>0</v>
          </cell>
          <cell r="GI48">
            <v>0</v>
          </cell>
          <cell r="GJ48">
            <v>0</v>
          </cell>
          <cell r="GK48">
            <v>326.64902766500001</v>
          </cell>
          <cell r="GL48">
            <v>0</v>
          </cell>
          <cell r="GM48">
            <v>80</v>
          </cell>
          <cell r="GN48">
            <v>0</v>
          </cell>
          <cell r="GO48">
            <v>0</v>
          </cell>
          <cell r="GP48">
            <v>0</v>
          </cell>
          <cell r="GQ48">
            <v>0</v>
          </cell>
          <cell r="GR48">
            <v>0</v>
          </cell>
          <cell r="GS48">
            <v>0</v>
          </cell>
          <cell r="GT48">
            <v>0</v>
          </cell>
          <cell r="GU48">
            <v>0</v>
          </cell>
          <cell r="GV48">
            <v>0</v>
          </cell>
          <cell r="GW48">
            <v>0</v>
          </cell>
          <cell r="GX48">
            <v>0</v>
          </cell>
          <cell r="GY48">
            <v>0</v>
          </cell>
          <cell r="GZ48">
            <v>0</v>
          </cell>
          <cell r="HA48">
            <v>0</v>
          </cell>
          <cell r="HB48">
            <v>0</v>
          </cell>
          <cell r="HC48">
            <v>0</v>
          </cell>
          <cell r="HD48">
            <v>0</v>
          </cell>
          <cell r="HE48">
            <v>0</v>
          </cell>
          <cell r="HF48">
            <v>0</v>
          </cell>
          <cell r="HG48">
            <v>0</v>
          </cell>
          <cell r="HH48">
            <v>0</v>
          </cell>
          <cell r="HI48">
            <v>0</v>
          </cell>
          <cell r="HJ48">
            <v>0</v>
          </cell>
          <cell r="HK48">
            <v>0</v>
          </cell>
          <cell r="HL48">
            <v>0</v>
          </cell>
          <cell r="HM48">
            <v>0</v>
          </cell>
          <cell r="HN48">
            <v>0</v>
          </cell>
          <cell r="HO48">
            <v>0</v>
          </cell>
          <cell r="HP48">
            <v>0</v>
          </cell>
          <cell r="HQ48">
            <v>0</v>
          </cell>
          <cell r="HR48">
            <v>326.64902766500001</v>
          </cell>
          <cell r="HS48">
            <v>0</v>
          </cell>
          <cell r="HT48">
            <v>80</v>
          </cell>
          <cell r="HU48">
            <v>0</v>
          </cell>
          <cell r="HV48">
            <v>0</v>
          </cell>
          <cell r="HW48">
            <v>0</v>
          </cell>
          <cell r="HX48">
            <v>0</v>
          </cell>
          <cell r="HY48">
            <v>0</v>
          </cell>
          <cell r="HZ48">
            <v>0</v>
          </cell>
          <cell r="IA48">
            <v>0</v>
          </cell>
          <cell r="IB48">
            <v>0</v>
          </cell>
          <cell r="IC48">
            <v>0</v>
          </cell>
          <cell r="ID48">
            <v>0</v>
          </cell>
          <cell r="IE48">
            <v>0</v>
          </cell>
          <cell r="IF48">
            <v>0</v>
          </cell>
          <cell r="IG48">
            <v>0</v>
          </cell>
          <cell r="IH48">
            <v>0</v>
          </cell>
          <cell r="II48">
            <v>0</v>
          </cell>
          <cell r="IJ48">
            <v>0</v>
          </cell>
          <cell r="IK48">
            <v>0</v>
          </cell>
          <cell r="IL48">
            <v>0</v>
          </cell>
          <cell r="IM48">
            <v>0</v>
          </cell>
          <cell r="IN48">
            <v>0</v>
          </cell>
          <cell r="IO48">
            <v>0</v>
          </cell>
          <cell r="IP48">
            <v>0</v>
          </cell>
          <cell r="IQ48">
            <v>0</v>
          </cell>
          <cell r="IR48">
            <v>0</v>
          </cell>
          <cell r="IS48">
            <v>0</v>
          </cell>
          <cell r="IT48">
            <v>0</v>
          </cell>
          <cell r="IU48">
            <v>0</v>
          </cell>
          <cell r="IV48">
            <v>0</v>
          </cell>
          <cell r="IW48">
            <v>0</v>
          </cell>
          <cell r="IX48">
            <v>0</v>
          </cell>
          <cell r="IY48">
            <v>0</v>
          </cell>
          <cell r="IZ48">
            <v>0</v>
          </cell>
          <cell r="JA48">
            <v>0</v>
          </cell>
          <cell r="JB48">
            <v>0</v>
          </cell>
          <cell r="JC48">
            <v>0</v>
          </cell>
          <cell r="JD48">
            <v>0</v>
          </cell>
          <cell r="JE48">
            <v>0</v>
          </cell>
          <cell r="JF48">
            <v>0</v>
          </cell>
          <cell r="JG48">
            <v>0</v>
          </cell>
          <cell r="JH48">
            <v>0</v>
          </cell>
          <cell r="JI48">
            <v>0</v>
          </cell>
          <cell r="JJ48">
            <v>0</v>
          </cell>
          <cell r="JK48">
            <v>0</v>
          </cell>
          <cell r="JL48">
            <v>0</v>
          </cell>
          <cell r="JM48">
            <v>0</v>
          </cell>
          <cell r="JN48">
            <v>0</v>
          </cell>
          <cell r="JO48">
            <v>0</v>
          </cell>
          <cell r="JP48">
            <v>0</v>
          </cell>
          <cell r="JQ48">
            <v>0</v>
          </cell>
          <cell r="JR48">
            <v>0</v>
          </cell>
          <cell r="JS48">
            <v>0</v>
          </cell>
          <cell r="JT48">
            <v>0</v>
          </cell>
          <cell r="JU48">
            <v>0</v>
          </cell>
          <cell r="JV48">
            <v>0</v>
          </cell>
          <cell r="JW48">
            <v>0</v>
          </cell>
          <cell r="JX48">
            <v>0</v>
          </cell>
          <cell r="JY48">
            <v>0</v>
          </cell>
          <cell r="JZ48">
            <v>0</v>
          </cell>
          <cell r="KA48">
            <v>0</v>
          </cell>
          <cell r="KB48">
            <v>0</v>
          </cell>
          <cell r="KC48">
            <v>0</v>
          </cell>
          <cell r="KD48">
            <v>0</v>
          </cell>
          <cell r="KE48">
            <v>0</v>
          </cell>
          <cell r="KF48">
            <v>0</v>
          </cell>
          <cell r="KG48">
            <v>0</v>
          </cell>
          <cell r="KH48">
            <v>0</v>
          </cell>
          <cell r="KI48">
            <v>0</v>
          </cell>
          <cell r="KJ48">
            <v>0</v>
          </cell>
          <cell r="KK48">
            <v>0</v>
          </cell>
          <cell r="KL48">
            <v>0</v>
          </cell>
          <cell r="KM48">
            <v>0</v>
          </cell>
          <cell r="KN48">
            <v>0</v>
          </cell>
          <cell r="KO48">
            <v>0</v>
          </cell>
          <cell r="KP48">
            <v>0</v>
          </cell>
          <cell r="KQ48">
            <v>0</v>
          </cell>
          <cell r="KR48">
            <v>0</v>
          </cell>
          <cell r="KS48">
            <v>0</v>
          </cell>
          <cell r="KT48">
            <v>0</v>
          </cell>
          <cell r="KU48">
            <v>0</v>
          </cell>
          <cell r="KV48">
            <v>0</v>
          </cell>
          <cell r="KW48">
            <v>0</v>
          </cell>
          <cell r="KX48">
            <v>0</v>
          </cell>
          <cell r="KY48">
            <v>0</v>
          </cell>
          <cell r="KZ48">
            <v>0</v>
          </cell>
          <cell r="LA48">
            <v>0</v>
          </cell>
          <cell r="LB48">
            <v>0</v>
          </cell>
          <cell r="LC48">
            <v>0</v>
          </cell>
          <cell r="LD48">
            <v>0</v>
          </cell>
          <cell r="LE48">
            <v>0</v>
          </cell>
          <cell r="LF48">
            <v>0</v>
          </cell>
          <cell r="LG48">
            <v>0</v>
          </cell>
          <cell r="LH48">
            <v>0</v>
          </cell>
          <cell r="LI48">
            <v>0</v>
          </cell>
          <cell r="LJ48">
            <v>0</v>
          </cell>
          <cell r="LK48">
            <v>0</v>
          </cell>
          <cell r="LL48">
            <v>0</v>
          </cell>
          <cell r="LQ48">
            <v>0</v>
          </cell>
          <cell r="LR48">
            <v>50</v>
          </cell>
          <cell r="LS48">
            <v>0</v>
          </cell>
          <cell r="LT48">
            <v>0</v>
          </cell>
          <cell r="LU48">
            <v>0</v>
          </cell>
          <cell r="LX48">
            <v>0</v>
          </cell>
          <cell r="LY48">
            <v>0</v>
          </cell>
          <cell r="LZ48">
            <v>0</v>
          </cell>
          <cell r="MA48">
            <v>0</v>
          </cell>
          <cell r="MB48">
            <v>0</v>
          </cell>
          <cell r="MC48">
            <v>50</v>
          </cell>
          <cell r="MD48">
            <v>0</v>
          </cell>
          <cell r="ME48">
            <v>0</v>
          </cell>
          <cell r="MF48">
            <v>0</v>
          </cell>
          <cell r="MG48">
            <v>0</v>
          </cell>
          <cell r="MH48">
            <v>0</v>
          </cell>
          <cell r="MI48">
            <v>0</v>
          </cell>
          <cell r="MJ48">
            <v>0</v>
          </cell>
          <cell r="MK48">
            <v>0</v>
          </cell>
          <cell r="ML48">
            <v>0</v>
          </cell>
          <cell r="MM48">
            <v>0</v>
          </cell>
          <cell r="MN48">
            <v>0</v>
          </cell>
          <cell r="MO48">
            <v>0</v>
          </cell>
          <cell r="MP48">
            <v>0</v>
          </cell>
          <cell r="MQ48">
            <v>0</v>
          </cell>
          <cell r="MR48">
            <v>50</v>
          </cell>
          <cell r="MS48">
            <v>0</v>
          </cell>
          <cell r="MT48">
            <v>0</v>
          </cell>
          <cell r="MU48">
            <v>0</v>
          </cell>
          <cell r="MV48">
            <v>0</v>
          </cell>
          <cell r="MW48">
            <v>0</v>
          </cell>
          <cell r="MX48">
            <v>0</v>
          </cell>
          <cell r="MY48">
            <v>0</v>
          </cell>
          <cell r="MZ48">
            <v>0</v>
          </cell>
          <cell r="NA48">
            <v>0</v>
          </cell>
          <cell r="NB48">
            <v>0</v>
          </cell>
          <cell r="NC48">
            <v>0</v>
          </cell>
          <cell r="ND48">
            <v>0</v>
          </cell>
          <cell r="NE48">
            <v>0</v>
          </cell>
          <cell r="NF48">
            <v>0</v>
          </cell>
          <cell r="NG48">
            <v>0</v>
          </cell>
          <cell r="NH48">
            <v>0</v>
          </cell>
          <cell r="NI48">
            <v>0</v>
          </cell>
          <cell r="NJ48">
            <v>0</v>
          </cell>
          <cell r="NK48">
            <v>0</v>
          </cell>
          <cell r="NL48">
            <v>0</v>
          </cell>
          <cell r="NM48">
            <v>0</v>
          </cell>
          <cell r="NN48">
            <v>0</v>
          </cell>
          <cell r="NO48">
            <v>0</v>
          </cell>
          <cell r="NP48">
            <v>0</v>
          </cell>
          <cell r="NQ48">
            <v>0</v>
          </cell>
          <cell r="NR48">
            <v>0</v>
          </cell>
          <cell r="NS48">
            <v>0</v>
          </cell>
          <cell r="NT48">
            <v>0</v>
          </cell>
          <cell r="NU48">
            <v>0</v>
          </cell>
          <cell r="NV48">
            <v>0</v>
          </cell>
          <cell r="NW48">
            <v>0</v>
          </cell>
          <cell r="NX48">
            <v>0</v>
          </cell>
          <cell r="NY48">
            <v>0</v>
          </cell>
          <cell r="NZ48">
            <v>0</v>
          </cell>
          <cell r="OA48">
            <v>0</v>
          </cell>
          <cell r="OB48">
            <v>0</v>
          </cell>
          <cell r="OC48">
            <v>0</v>
          </cell>
          <cell r="OD48">
            <v>0</v>
          </cell>
          <cell r="OE48">
            <v>0</v>
          </cell>
          <cell r="OF48">
            <v>0</v>
          </cell>
          <cell r="OG48">
            <v>0</v>
          </cell>
          <cell r="OH48">
            <v>0</v>
          </cell>
          <cell r="OI48">
            <v>0</v>
          </cell>
          <cell r="OJ48">
            <v>0</v>
          </cell>
          <cell r="OL48">
            <v>2021</v>
          </cell>
          <cell r="OM48">
            <v>2024</v>
          </cell>
          <cell r="ON48">
            <v>2024</v>
          </cell>
          <cell r="OO48">
            <v>2024</v>
          </cell>
          <cell r="OP48" t="str">
            <v>с</v>
          </cell>
          <cell r="OT48">
            <v>391.97883319800002</v>
          </cell>
          <cell r="OV48">
            <v>0</v>
          </cell>
          <cell r="OW48">
            <v>0</v>
          </cell>
          <cell r="OX48">
            <v>0</v>
          </cell>
          <cell r="OY48">
            <v>0</v>
          </cell>
          <cell r="OZ48">
            <v>0</v>
          </cell>
        </row>
        <row r="49">
          <cell r="A49" t="str">
            <v>K_Che304</v>
          </cell>
          <cell r="B49" t="str">
            <v>1.1.2.1.1</v>
          </cell>
          <cell r="C49" t="str">
            <v>Реконструкция ПС 35 кВ Беной в рамках программы модернизации и повышения надежности электросетевого комплекса Чеченской Республики на 2020-2024 годы</v>
          </cell>
          <cell r="D49" t="str">
            <v>K_Che304</v>
          </cell>
          <cell r="E49">
            <v>138.81658520799999</v>
          </cell>
          <cell r="H49">
            <v>130.92788940999998</v>
          </cell>
          <cell r="J49">
            <v>34.625199798000004</v>
          </cell>
          <cell r="K49">
            <v>23.444699998000004</v>
          </cell>
          <cell r="L49">
            <v>11.1804998</v>
          </cell>
          <cell r="M49">
            <v>0</v>
          </cell>
          <cell r="N49">
            <v>0</v>
          </cell>
          <cell r="O49">
            <v>0</v>
          </cell>
          <cell r="P49">
            <v>0</v>
          </cell>
          <cell r="Q49">
            <v>11.1804998</v>
          </cell>
          <cell r="R49">
            <v>22.887504</v>
          </cell>
          <cell r="S49">
            <v>0</v>
          </cell>
          <cell r="T49">
            <v>0</v>
          </cell>
          <cell r="U49">
            <v>0</v>
          </cell>
          <cell r="V49">
            <v>0</v>
          </cell>
          <cell r="W49">
            <v>22.887504</v>
          </cell>
          <cell r="X49">
            <v>12.234906392000402</v>
          </cell>
          <cell r="Y49">
            <v>0</v>
          </cell>
          <cell r="Z49">
            <v>0</v>
          </cell>
          <cell r="AA49">
            <v>0</v>
          </cell>
          <cell r="AB49">
            <v>0</v>
          </cell>
          <cell r="AC49">
            <v>12.234906392000402</v>
          </cell>
          <cell r="AD49">
            <v>10.652597607999597</v>
          </cell>
          <cell r="AE49">
            <v>0</v>
          </cell>
          <cell r="AF49">
            <v>0</v>
          </cell>
          <cell r="AG49">
            <v>0</v>
          </cell>
          <cell r="AH49">
            <v>0</v>
          </cell>
          <cell r="AI49">
            <v>10.652597607999597</v>
          </cell>
          <cell r="AJ49">
            <v>0</v>
          </cell>
          <cell r="AK49">
            <v>0</v>
          </cell>
          <cell r="AL49">
            <v>0</v>
          </cell>
          <cell r="AM49">
            <v>0</v>
          </cell>
          <cell r="AN49">
            <v>0</v>
          </cell>
          <cell r="AO49">
            <v>0</v>
          </cell>
          <cell r="AP49">
            <v>0</v>
          </cell>
          <cell r="AQ49">
            <v>0</v>
          </cell>
          <cell r="AR49">
            <v>0</v>
          </cell>
          <cell r="AS49">
            <v>0</v>
          </cell>
          <cell r="AT49">
            <v>0</v>
          </cell>
          <cell r="AU49">
            <v>0</v>
          </cell>
          <cell r="AV49">
            <v>10.652597607999597</v>
          </cell>
          <cell r="AW49">
            <v>0</v>
          </cell>
          <cell r="AX49">
            <v>0</v>
          </cell>
          <cell r="AY49">
            <v>0</v>
          </cell>
          <cell r="AZ49">
            <v>0</v>
          </cell>
          <cell r="BA49">
            <v>10.652597607999597</v>
          </cell>
          <cell r="BB49">
            <v>1</v>
          </cell>
          <cell r="BC49" t="str">
            <v/>
          </cell>
          <cell r="BD49" t="str">
            <v/>
          </cell>
          <cell r="BE49" t="str">
            <v/>
          </cell>
          <cell r="BF49" t="str">
            <v>1</v>
          </cell>
          <cell r="BG49">
            <v>15.5560042</v>
          </cell>
          <cell r="BH49">
            <v>0</v>
          </cell>
          <cell r="BI49">
            <v>0</v>
          </cell>
          <cell r="BJ49">
            <v>0</v>
          </cell>
          <cell r="BK49">
            <v>0</v>
          </cell>
          <cell r="BL49">
            <v>15.5560042</v>
          </cell>
          <cell r="BM49">
            <v>15.5560042</v>
          </cell>
          <cell r="BN49">
            <v>0</v>
          </cell>
          <cell r="BO49">
            <v>0</v>
          </cell>
          <cell r="BP49">
            <v>1.4348072249999999</v>
          </cell>
          <cell r="BQ49">
            <v>0</v>
          </cell>
          <cell r="BR49">
            <v>14.121196975</v>
          </cell>
          <cell r="BS49">
            <v>0</v>
          </cell>
          <cell r="BT49">
            <v>0</v>
          </cell>
          <cell r="BU49">
            <v>0</v>
          </cell>
          <cell r="BV49">
            <v>-1.4348072249999999</v>
          </cell>
          <cell r="BW49">
            <v>0</v>
          </cell>
          <cell r="BX49">
            <v>1.4348072249999999</v>
          </cell>
          <cell r="BY49">
            <v>0</v>
          </cell>
          <cell r="BZ49">
            <v>0</v>
          </cell>
          <cell r="CA49">
            <v>0</v>
          </cell>
          <cell r="CB49">
            <v>0</v>
          </cell>
          <cell r="CC49">
            <v>0</v>
          </cell>
          <cell r="CD49">
            <v>0</v>
          </cell>
          <cell r="CE49">
            <v>0</v>
          </cell>
          <cell r="CF49">
            <v>0</v>
          </cell>
          <cell r="CG49">
            <v>0</v>
          </cell>
          <cell r="CH49">
            <v>0</v>
          </cell>
          <cell r="CI49">
            <v>0</v>
          </cell>
          <cell r="CJ49">
            <v>0</v>
          </cell>
          <cell r="CK49">
            <v>0</v>
          </cell>
          <cell r="CL49">
            <v>0</v>
          </cell>
          <cell r="CM49">
            <v>0</v>
          </cell>
          <cell r="CN49">
            <v>-1.4348072249999999</v>
          </cell>
          <cell r="CO49">
            <v>0</v>
          </cell>
          <cell r="CP49">
            <v>1.4348072249999999</v>
          </cell>
          <cell r="CQ49" t="str">
            <v/>
          </cell>
          <cell r="CR49" t="str">
            <v/>
          </cell>
          <cell r="CS49" t="str">
            <v/>
          </cell>
          <cell r="CT49" t="str">
            <v/>
          </cell>
          <cell r="CU49">
            <v>0</v>
          </cell>
          <cell r="CX49">
            <v>115.680487673333</v>
          </cell>
          <cell r="CY49">
            <v>3.0083300083333335</v>
          </cell>
          <cell r="CZ49">
            <v>13.353258333333335</v>
          </cell>
          <cell r="DA49">
            <v>83.968241000000006</v>
          </cell>
          <cell r="DB49">
            <v>15.350658331666329</v>
          </cell>
          <cell r="DE49">
            <v>113.29465404999999</v>
          </cell>
          <cell r="DG49">
            <v>112.672157673333</v>
          </cell>
          <cell r="DH49">
            <v>4.6297238733330062</v>
          </cell>
          <cell r="DI49">
            <v>108.0424338</v>
          </cell>
          <cell r="DJ49">
            <v>0</v>
          </cell>
          <cell r="DK49">
            <v>12.493288850000001</v>
          </cell>
          <cell r="DL49">
            <v>83.968241000000006</v>
          </cell>
          <cell r="DM49">
            <v>11.580903949999993</v>
          </cell>
          <cell r="DN49">
            <v>18.877164673332999</v>
          </cell>
          <cell r="DS49">
            <v>10</v>
          </cell>
          <cell r="DT49">
            <v>8.8771646733329987</v>
          </cell>
          <cell r="DU49">
            <v>0</v>
          </cell>
          <cell r="DV49">
            <v>0</v>
          </cell>
          <cell r="DW49">
            <v>8.8771646733329987</v>
          </cell>
          <cell r="DX49">
            <v>1</v>
          </cell>
          <cell r="DY49">
            <v>1</v>
          </cell>
          <cell r="DZ49" t="str">
            <v/>
          </cell>
          <cell r="EA49" t="str">
            <v/>
          </cell>
          <cell r="EB49" t="str">
            <v>1 1</v>
          </cell>
          <cell r="EC49">
            <v>2.2438902499999998</v>
          </cell>
          <cell r="ED49">
            <v>0</v>
          </cell>
          <cell r="EE49">
            <v>0.38933158000000001</v>
          </cell>
          <cell r="EF49">
            <v>0</v>
          </cell>
          <cell r="EG49">
            <v>1.8545586699999999</v>
          </cell>
          <cell r="EH49">
            <v>1.7217686699999999</v>
          </cell>
          <cell r="EI49">
            <v>0</v>
          </cell>
          <cell r="EJ49">
            <v>0</v>
          </cell>
          <cell r="EK49">
            <v>0</v>
          </cell>
          <cell r="EL49">
            <v>1.7217686699999999</v>
          </cell>
          <cell r="EM49">
            <v>0.52212157999999997</v>
          </cell>
          <cell r="EN49">
            <v>0</v>
          </cell>
          <cell r="EO49">
            <v>0.38933158000000001</v>
          </cell>
          <cell r="EP49">
            <v>0</v>
          </cell>
          <cell r="EQ49">
            <v>0.13278999999999999</v>
          </cell>
          <cell r="ER49">
            <v>0</v>
          </cell>
          <cell r="ES49">
            <v>0</v>
          </cell>
          <cell r="ET49">
            <v>0</v>
          </cell>
          <cell r="EU49">
            <v>0</v>
          </cell>
          <cell r="EV49">
            <v>0</v>
          </cell>
          <cell r="EW49">
            <v>0</v>
          </cell>
          <cell r="EX49">
            <v>0</v>
          </cell>
          <cell r="EY49">
            <v>0</v>
          </cell>
          <cell r="EZ49">
            <v>0</v>
          </cell>
          <cell r="FA49">
            <v>0</v>
          </cell>
          <cell r="FB49">
            <v>0.52212157999999997</v>
          </cell>
          <cell r="FC49">
            <v>0</v>
          </cell>
          <cell r="FD49">
            <v>0.38933158000000001</v>
          </cell>
          <cell r="FE49">
            <v>0</v>
          </cell>
          <cell r="FF49">
            <v>0.13278999999999999</v>
          </cell>
          <cell r="FG49">
            <v>1</v>
          </cell>
          <cell r="FH49">
            <v>1</v>
          </cell>
          <cell r="FI49" t="str">
            <v/>
          </cell>
          <cell r="FJ49" t="str">
            <v/>
          </cell>
          <cell r="FK49" t="str">
            <v>1 1</v>
          </cell>
          <cell r="FN49">
            <v>115.680487673333</v>
          </cell>
          <cell r="FO49">
            <v>0</v>
          </cell>
          <cell r="FP49">
            <v>5</v>
          </cell>
          <cell r="FQ49">
            <v>0</v>
          </cell>
          <cell r="FR49">
            <v>0</v>
          </cell>
          <cell r="FS49">
            <v>0</v>
          </cell>
          <cell r="FT49">
            <v>0</v>
          </cell>
          <cell r="FU49">
            <v>0</v>
          </cell>
          <cell r="FV49">
            <v>0</v>
          </cell>
          <cell r="FW49">
            <v>0</v>
          </cell>
          <cell r="FX49">
            <v>0</v>
          </cell>
          <cell r="FZ49">
            <v>0</v>
          </cell>
          <cell r="GA49">
            <v>0</v>
          </cell>
          <cell r="GB49">
            <v>0</v>
          </cell>
          <cell r="GC49">
            <v>0</v>
          </cell>
          <cell r="GD49">
            <v>0</v>
          </cell>
          <cell r="GE49">
            <v>0</v>
          </cell>
          <cell r="GF49">
            <v>0</v>
          </cell>
          <cell r="GG49">
            <v>0</v>
          </cell>
          <cell r="GH49">
            <v>0</v>
          </cell>
          <cell r="GI49">
            <v>0</v>
          </cell>
          <cell r="GJ49">
            <v>0</v>
          </cell>
          <cell r="GK49">
            <v>115.680487673333</v>
          </cell>
          <cell r="GL49">
            <v>0</v>
          </cell>
          <cell r="GM49">
            <v>5</v>
          </cell>
          <cell r="GN49">
            <v>0</v>
          </cell>
          <cell r="GO49">
            <v>0</v>
          </cell>
          <cell r="GP49">
            <v>0</v>
          </cell>
          <cell r="GQ49">
            <v>0</v>
          </cell>
          <cell r="GR49">
            <v>0</v>
          </cell>
          <cell r="GS49">
            <v>0</v>
          </cell>
          <cell r="GT49">
            <v>0</v>
          </cell>
          <cell r="GU49">
            <v>0</v>
          </cell>
          <cell r="GV49">
            <v>0</v>
          </cell>
          <cell r="GW49">
            <v>0</v>
          </cell>
          <cell r="GX49">
            <v>0</v>
          </cell>
          <cell r="GY49">
            <v>0</v>
          </cell>
          <cell r="GZ49">
            <v>0</v>
          </cell>
          <cell r="HA49">
            <v>0</v>
          </cell>
          <cell r="HB49">
            <v>0</v>
          </cell>
          <cell r="HC49">
            <v>0</v>
          </cell>
          <cell r="HD49">
            <v>0</v>
          </cell>
          <cell r="HE49">
            <v>0</v>
          </cell>
          <cell r="HF49">
            <v>0</v>
          </cell>
          <cell r="HG49">
            <v>0</v>
          </cell>
          <cell r="HH49">
            <v>0</v>
          </cell>
          <cell r="HI49">
            <v>0</v>
          </cell>
          <cell r="HJ49">
            <v>0</v>
          </cell>
          <cell r="HK49">
            <v>0</v>
          </cell>
          <cell r="HL49">
            <v>0</v>
          </cell>
          <cell r="HM49">
            <v>0</v>
          </cell>
          <cell r="HN49">
            <v>0</v>
          </cell>
          <cell r="HO49">
            <v>0</v>
          </cell>
          <cell r="HP49">
            <v>0</v>
          </cell>
          <cell r="HQ49">
            <v>0</v>
          </cell>
          <cell r="HR49">
            <v>115.680487673333</v>
          </cell>
          <cell r="HS49">
            <v>0</v>
          </cell>
          <cell r="HT49">
            <v>5</v>
          </cell>
          <cell r="HU49">
            <v>0</v>
          </cell>
          <cell r="HV49">
            <v>0</v>
          </cell>
          <cell r="HW49">
            <v>0</v>
          </cell>
          <cell r="HX49">
            <v>0</v>
          </cell>
          <cell r="HY49">
            <v>0</v>
          </cell>
          <cell r="HZ49">
            <v>0</v>
          </cell>
          <cell r="IA49">
            <v>0</v>
          </cell>
          <cell r="IB49">
            <v>0</v>
          </cell>
          <cell r="IC49">
            <v>0</v>
          </cell>
          <cell r="ID49">
            <v>0</v>
          </cell>
          <cell r="IE49">
            <v>0</v>
          </cell>
          <cell r="IF49">
            <v>0</v>
          </cell>
          <cell r="IG49">
            <v>0</v>
          </cell>
          <cell r="IH49">
            <v>0</v>
          </cell>
          <cell r="II49">
            <v>0</v>
          </cell>
          <cell r="IJ49">
            <v>0</v>
          </cell>
          <cell r="IK49">
            <v>0</v>
          </cell>
          <cell r="IL49">
            <v>0</v>
          </cell>
          <cell r="IM49">
            <v>0</v>
          </cell>
          <cell r="IN49">
            <v>0</v>
          </cell>
          <cell r="IO49">
            <v>0</v>
          </cell>
          <cell r="IP49">
            <v>0</v>
          </cell>
          <cell r="IQ49">
            <v>0</v>
          </cell>
          <cell r="IR49">
            <v>0</v>
          </cell>
          <cell r="IS49">
            <v>0</v>
          </cell>
          <cell r="IT49">
            <v>0</v>
          </cell>
          <cell r="IU49">
            <v>0</v>
          </cell>
          <cell r="IV49">
            <v>0</v>
          </cell>
          <cell r="IW49">
            <v>0</v>
          </cell>
          <cell r="IX49">
            <v>0</v>
          </cell>
          <cell r="IY49">
            <v>0</v>
          </cell>
          <cell r="IZ49">
            <v>0</v>
          </cell>
          <cell r="JA49">
            <v>0</v>
          </cell>
          <cell r="JB49">
            <v>0</v>
          </cell>
          <cell r="JC49">
            <v>0</v>
          </cell>
          <cell r="JD49">
            <v>0</v>
          </cell>
          <cell r="JE49">
            <v>0</v>
          </cell>
          <cell r="JF49">
            <v>0</v>
          </cell>
          <cell r="JG49">
            <v>0</v>
          </cell>
          <cell r="JH49">
            <v>0</v>
          </cell>
          <cell r="JI49">
            <v>0</v>
          </cell>
          <cell r="JJ49">
            <v>0</v>
          </cell>
          <cell r="JK49">
            <v>0</v>
          </cell>
          <cell r="JL49">
            <v>0</v>
          </cell>
          <cell r="JM49">
            <v>0</v>
          </cell>
          <cell r="JN49">
            <v>0</v>
          </cell>
          <cell r="JO49">
            <v>0</v>
          </cell>
          <cell r="JP49">
            <v>0</v>
          </cell>
          <cell r="JQ49">
            <v>0</v>
          </cell>
          <cell r="JR49">
            <v>0</v>
          </cell>
          <cell r="JS49">
            <v>0</v>
          </cell>
          <cell r="JT49">
            <v>0</v>
          </cell>
          <cell r="JU49">
            <v>0</v>
          </cell>
          <cell r="JV49">
            <v>0</v>
          </cell>
          <cell r="JW49">
            <v>0</v>
          </cell>
          <cell r="JX49">
            <v>0</v>
          </cell>
          <cell r="JY49">
            <v>0</v>
          </cell>
          <cell r="JZ49">
            <v>0</v>
          </cell>
          <cell r="KA49">
            <v>0</v>
          </cell>
          <cell r="KB49">
            <v>0</v>
          </cell>
          <cell r="KC49">
            <v>0</v>
          </cell>
          <cell r="KD49">
            <v>0</v>
          </cell>
          <cell r="KE49">
            <v>0</v>
          </cell>
          <cell r="KF49">
            <v>0</v>
          </cell>
          <cell r="KG49">
            <v>0</v>
          </cell>
          <cell r="KH49">
            <v>0</v>
          </cell>
          <cell r="KI49">
            <v>0</v>
          </cell>
          <cell r="KJ49">
            <v>0</v>
          </cell>
          <cell r="KK49">
            <v>0</v>
          </cell>
          <cell r="KL49">
            <v>0</v>
          </cell>
          <cell r="KM49">
            <v>0</v>
          </cell>
          <cell r="KN49">
            <v>0</v>
          </cell>
          <cell r="KO49">
            <v>0</v>
          </cell>
          <cell r="KP49">
            <v>0</v>
          </cell>
          <cell r="KQ49">
            <v>0</v>
          </cell>
          <cell r="KR49">
            <v>0</v>
          </cell>
          <cell r="KS49">
            <v>0</v>
          </cell>
          <cell r="KT49">
            <v>0</v>
          </cell>
          <cell r="KU49">
            <v>0</v>
          </cell>
          <cell r="KV49">
            <v>0</v>
          </cell>
          <cell r="KW49">
            <v>0</v>
          </cell>
          <cell r="KX49">
            <v>0</v>
          </cell>
          <cell r="KY49">
            <v>0</v>
          </cell>
          <cell r="KZ49">
            <v>0</v>
          </cell>
          <cell r="LA49">
            <v>0</v>
          </cell>
          <cell r="LB49">
            <v>0</v>
          </cell>
          <cell r="LC49">
            <v>0</v>
          </cell>
          <cell r="LD49">
            <v>0</v>
          </cell>
          <cell r="LE49">
            <v>0</v>
          </cell>
          <cell r="LF49">
            <v>0</v>
          </cell>
          <cell r="LG49">
            <v>0</v>
          </cell>
          <cell r="LH49">
            <v>0</v>
          </cell>
          <cell r="LI49">
            <v>0</v>
          </cell>
          <cell r="LJ49">
            <v>0</v>
          </cell>
          <cell r="LK49">
            <v>0</v>
          </cell>
          <cell r="LL49">
            <v>0</v>
          </cell>
          <cell r="LQ49">
            <v>0</v>
          </cell>
          <cell r="LR49">
            <v>5.8</v>
          </cell>
          <cell r="LS49">
            <v>0</v>
          </cell>
          <cell r="LT49">
            <v>0</v>
          </cell>
          <cell r="LU49">
            <v>0</v>
          </cell>
          <cell r="LX49">
            <v>0</v>
          </cell>
          <cell r="LY49">
            <v>0</v>
          </cell>
          <cell r="LZ49">
            <v>0</v>
          </cell>
          <cell r="MA49">
            <v>0</v>
          </cell>
          <cell r="MB49">
            <v>0</v>
          </cell>
          <cell r="MC49">
            <v>5.8</v>
          </cell>
          <cell r="MD49">
            <v>0</v>
          </cell>
          <cell r="ME49">
            <v>0</v>
          </cell>
          <cell r="MF49">
            <v>0</v>
          </cell>
          <cell r="MG49">
            <v>0</v>
          </cell>
          <cell r="MH49">
            <v>0</v>
          </cell>
          <cell r="MI49">
            <v>0</v>
          </cell>
          <cell r="MJ49">
            <v>0</v>
          </cell>
          <cell r="MK49">
            <v>0</v>
          </cell>
          <cell r="ML49">
            <v>0</v>
          </cell>
          <cell r="MM49">
            <v>0</v>
          </cell>
          <cell r="MN49">
            <v>0</v>
          </cell>
          <cell r="MO49">
            <v>0</v>
          </cell>
          <cell r="MP49">
            <v>0</v>
          </cell>
          <cell r="MQ49">
            <v>0</v>
          </cell>
          <cell r="MR49">
            <v>5.8</v>
          </cell>
          <cell r="MS49">
            <v>0</v>
          </cell>
          <cell r="MT49">
            <v>0</v>
          </cell>
          <cell r="MU49">
            <v>0</v>
          </cell>
          <cell r="MV49">
            <v>0</v>
          </cell>
          <cell r="MW49">
            <v>0</v>
          </cell>
          <cell r="MX49">
            <v>0</v>
          </cell>
          <cell r="MY49">
            <v>0</v>
          </cell>
          <cell r="MZ49">
            <v>0</v>
          </cell>
          <cell r="NA49">
            <v>0</v>
          </cell>
          <cell r="NB49">
            <v>0</v>
          </cell>
          <cell r="NC49">
            <v>0</v>
          </cell>
          <cell r="ND49">
            <v>0</v>
          </cell>
          <cell r="NE49">
            <v>0</v>
          </cell>
          <cell r="NF49">
            <v>0</v>
          </cell>
          <cell r="NG49">
            <v>0</v>
          </cell>
          <cell r="NH49">
            <v>0</v>
          </cell>
          <cell r="NI49">
            <v>0</v>
          </cell>
          <cell r="NJ49">
            <v>0</v>
          </cell>
          <cell r="NK49">
            <v>0</v>
          </cell>
          <cell r="NL49">
            <v>0</v>
          </cell>
          <cell r="NM49">
            <v>0</v>
          </cell>
          <cell r="NN49">
            <v>0</v>
          </cell>
          <cell r="NO49">
            <v>0</v>
          </cell>
          <cell r="NP49">
            <v>0</v>
          </cell>
          <cell r="NQ49">
            <v>0</v>
          </cell>
          <cell r="NR49">
            <v>0</v>
          </cell>
          <cell r="NS49">
            <v>0</v>
          </cell>
          <cell r="NT49">
            <v>0</v>
          </cell>
          <cell r="NU49">
            <v>0</v>
          </cell>
          <cell r="NV49">
            <v>0</v>
          </cell>
          <cell r="NW49">
            <v>0</v>
          </cell>
          <cell r="NX49">
            <v>0</v>
          </cell>
          <cell r="NY49">
            <v>0</v>
          </cell>
          <cell r="NZ49">
            <v>0</v>
          </cell>
          <cell r="OA49">
            <v>0</v>
          </cell>
          <cell r="OB49">
            <v>0</v>
          </cell>
          <cell r="OC49">
            <v>0</v>
          </cell>
          <cell r="OD49">
            <v>0</v>
          </cell>
          <cell r="OE49">
            <v>0</v>
          </cell>
          <cell r="OF49">
            <v>0</v>
          </cell>
          <cell r="OG49">
            <v>0</v>
          </cell>
          <cell r="OH49">
            <v>0</v>
          </cell>
          <cell r="OI49">
            <v>0</v>
          </cell>
          <cell r="OJ49">
            <v>0</v>
          </cell>
          <cell r="OL49">
            <v>2020</v>
          </cell>
          <cell r="OM49">
            <v>2024</v>
          </cell>
          <cell r="ON49">
            <v>2024</v>
          </cell>
          <cell r="OO49">
            <v>2024</v>
          </cell>
          <cell r="OP49" t="str">
            <v>с</v>
          </cell>
          <cell r="OT49">
            <v>138.81658520799999</v>
          </cell>
          <cell r="OV49">
            <v>0</v>
          </cell>
          <cell r="OW49">
            <v>0</v>
          </cell>
          <cell r="OX49">
            <v>0</v>
          </cell>
          <cell r="OY49">
            <v>0</v>
          </cell>
          <cell r="OZ49">
            <v>0</v>
          </cell>
        </row>
        <row r="50">
          <cell r="A50" t="str">
            <v>Г</v>
          </cell>
          <cell r="B50" t="str">
            <v>1.1.2.1.2</v>
          </cell>
          <cell r="C50" t="str">
            <v>Модернизация, техническое перевооружение трансформаторных и иных подстанций, распределительных пунктов всего, в том числе:</v>
          </cell>
          <cell r="D50" t="str">
            <v>Г</v>
          </cell>
          <cell r="E50">
            <v>0</v>
          </cell>
          <cell r="H50">
            <v>0</v>
          </cell>
          <cell r="J50">
            <v>3932.6022027855006</v>
          </cell>
          <cell r="K50">
            <v>0</v>
          </cell>
          <cell r="L50">
            <v>3932.6022027855006</v>
          </cell>
          <cell r="M50">
            <v>818.12398278000001</v>
          </cell>
          <cell r="N50">
            <v>0</v>
          </cell>
          <cell r="O50">
            <v>245.11748446749993</v>
          </cell>
          <cell r="P50">
            <v>749.55393913499995</v>
          </cell>
          <cell r="Q50">
            <v>2119.8067964030001</v>
          </cell>
          <cell r="R50">
            <v>0</v>
          </cell>
          <cell r="S50">
            <v>0</v>
          </cell>
          <cell r="T50">
            <v>0</v>
          </cell>
          <cell r="U50">
            <v>0</v>
          </cell>
          <cell r="V50">
            <v>0</v>
          </cell>
          <cell r="W50">
            <v>0</v>
          </cell>
          <cell r="X50">
            <v>0</v>
          </cell>
          <cell r="Y50">
            <v>0</v>
          </cell>
          <cell r="Z50">
            <v>0</v>
          </cell>
          <cell r="AA50">
            <v>0</v>
          </cell>
          <cell r="AB50">
            <v>0</v>
          </cell>
          <cell r="AC50">
            <v>0</v>
          </cell>
          <cell r="AD50">
            <v>0</v>
          </cell>
          <cell r="AE50">
            <v>0</v>
          </cell>
          <cell r="AF50">
            <v>0</v>
          </cell>
          <cell r="AG50">
            <v>0</v>
          </cell>
          <cell r="AH50">
            <v>0</v>
          </cell>
          <cell r="AI50">
            <v>0</v>
          </cell>
          <cell r="AJ50">
            <v>0</v>
          </cell>
          <cell r="AK50">
            <v>0</v>
          </cell>
          <cell r="AL50">
            <v>0</v>
          </cell>
          <cell r="AM50">
            <v>0</v>
          </cell>
          <cell r="AN50">
            <v>0</v>
          </cell>
          <cell r="AO50">
            <v>0</v>
          </cell>
          <cell r="AP50">
            <v>0</v>
          </cell>
          <cell r="AQ50">
            <v>0</v>
          </cell>
          <cell r="AR50">
            <v>0</v>
          </cell>
          <cell r="AS50">
            <v>0</v>
          </cell>
          <cell r="AT50">
            <v>0</v>
          </cell>
          <cell r="AU50">
            <v>0</v>
          </cell>
          <cell r="AV50">
            <v>0</v>
          </cell>
          <cell r="AW50">
            <v>0</v>
          </cell>
          <cell r="AX50">
            <v>0</v>
          </cell>
          <cell r="AY50">
            <v>0</v>
          </cell>
          <cell r="AZ50">
            <v>0</v>
          </cell>
          <cell r="BA50">
            <v>0</v>
          </cell>
          <cell r="BB50" t="str">
            <v/>
          </cell>
          <cell r="BC50" t="str">
            <v/>
          </cell>
          <cell r="BD50" t="str">
            <v/>
          </cell>
          <cell r="BE50" t="str">
            <v/>
          </cell>
          <cell r="BF50">
            <v>0</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BZ50">
            <v>0</v>
          </cell>
          <cell r="CA50">
            <v>0</v>
          </cell>
          <cell r="CB50">
            <v>0</v>
          </cell>
          <cell r="CC50">
            <v>0</v>
          </cell>
          <cell r="CD50">
            <v>0</v>
          </cell>
          <cell r="CE50">
            <v>0</v>
          </cell>
          <cell r="CF50">
            <v>0</v>
          </cell>
          <cell r="CG50">
            <v>0</v>
          </cell>
          <cell r="CH50">
            <v>0</v>
          </cell>
          <cell r="CI50">
            <v>0</v>
          </cell>
          <cell r="CJ50">
            <v>0</v>
          </cell>
          <cell r="CK50">
            <v>0</v>
          </cell>
          <cell r="CL50">
            <v>0</v>
          </cell>
          <cell r="CM50">
            <v>0</v>
          </cell>
          <cell r="CN50">
            <v>0</v>
          </cell>
          <cell r="CO50">
            <v>0</v>
          </cell>
          <cell r="CP50">
            <v>0</v>
          </cell>
          <cell r="CQ50" t="str">
            <v/>
          </cell>
          <cell r="CR50" t="str">
            <v/>
          </cell>
          <cell r="CS50" t="str">
            <v/>
          </cell>
          <cell r="CT50" t="str">
            <v/>
          </cell>
          <cell r="CU50">
            <v>0</v>
          </cell>
          <cell r="CX50">
            <v>11773.071493446381</v>
          </cell>
          <cell r="CY50">
            <v>2007.6103241393257</v>
          </cell>
          <cell r="CZ50">
            <v>3841.5348877713004</v>
          </cell>
          <cell r="DA50">
            <v>3963.2928893735866</v>
          </cell>
          <cell r="DB50">
            <v>1960.6333921621663</v>
          </cell>
          <cell r="DE50">
            <v>0</v>
          </cell>
          <cell r="DG50">
            <v>2648.4101105499999</v>
          </cell>
          <cell r="DH50">
            <v>0</v>
          </cell>
          <cell r="DI50">
            <v>2648.4101105499999</v>
          </cell>
          <cell r="DJ50">
            <v>221.79169244000005</v>
          </cell>
          <cell r="DK50">
            <v>951.39924857999995</v>
          </cell>
          <cell r="DL50">
            <v>1337.37306115</v>
          </cell>
          <cell r="DM50">
            <v>137.84610837999995</v>
          </cell>
          <cell r="DN50">
            <v>3379.4845325921287</v>
          </cell>
          <cell r="DS50">
            <v>73</v>
          </cell>
          <cell r="DT50">
            <v>202.23975001333304</v>
          </cell>
          <cell r="DU50">
            <v>340.55043894068166</v>
          </cell>
          <cell r="DV50">
            <v>2763.6943436381139</v>
          </cell>
          <cell r="DW50">
            <v>202.23975001333304</v>
          </cell>
          <cell r="DX50" t="str">
            <v/>
          </cell>
          <cell r="DY50" t="str">
            <v/>
          </cell>
          <cell r="DZ50" t="str">
            <v/>
          </cell>
          <cell r="EA50" t="str">
            <v/>
          </cell>
          <cell r="EB50">
            <v>0</v>
          </cell>
          <cell r="EC50">
            <v>1131.7356273999999</v>
          </cell>
          <cell r="ED50">
            <v>17.569210549999998</v>
          </cell>
          <cell r="EE50">
            <v>335.6327546</v>
          </cell>
          <cell r="EF50">
            <v>669.69608814999992</v>
          </cell>
          <cell r="EG50">
            <v>108.83757410000001</v>
          </cell>
          <cell r="EH50">
            <v>210.02252780000001</v>
          </cell>
          <cell r="EI50">
            <v>3.2610385900000001</v>
          </cell>
          <cell r="EJ50">
            <v>51.45580812</v>
          </cell>
          <cell r="EK50">
            <v>131.85455195</v>
          </cell>
          <cell r="EL50">
            <v>23.451129139999999</v>
          </cell>
          <cell r="EM50">
            <v>921.71309960000008</v>
          </cell>
          <cell r="EN50">
            <v>14.308171959999999</v>
          </cell>
          <cell r="EO50">
            <v>284.17694647999997</v>
          </cell>
          <cell r="EP50">
            <v>537.84153619999995</v>
          </cell>
          <cell r="EQ50">
            <v>85.386444960000006</v>
          </cell>
          <cell r="ER50">
            <v>0</v>
          </cell>
          <cell r="ES50">
            <v>0</v>
          </cell>
          <cell r="ET50">
            <v>0</v>
          </cell>
          <cell r="EU50">
            <v>0</v>
          </cell>
          <cell r="EV50">
            <v>0</v>
          </cell>
          <cell r="EW50">
            <v>0</v>
          </cell>
          <cell r="EX50">
            <v>0</v>
          </cell>
          <cell r="EY50">
            <v>0</v>
          </cell>
          <cell r="EZ50">
            <v>0</v>
          </cell>
          <cell r="FA50">
            <v>0</v>
          </cell>
          <cell r="FB50">
            <v>921.71309960000008</v>
          </cell>
          <cell r="FC50">
            <v>14.308171959999999</v>
          </cell>
          <cell r="FD50">
            <v>284.17694647999997</v>
          </cell>
          <cell r="FE50">
            <v>537.84153619999995</v>
          </cell>
          <cell r="FF50">
            <v>85.386444960000006</v>
          </cell>
          <cell r="FG50" t="str">
            <v/>
          </cell>
          <cell r="FH50" t="str">
            <v/>
          </cell>
          <cell r="FI50" t="str">
            <v/>
          </cell>
          <cell r="FJ50" t="str">
            <v/>
          </cell>
          <cell r="FK50">
            <v>0</v>
          </cell>
          <cell r="FN50">
            <v>11773.071493446381</v>
          </cell>
          <cell r="FO50">
            <v>0</v>
          </cell>
          <cell r="FP50">
            <v>376.37899999999996</v>
          </cell>
          <cell r="FQ50">
            <v>0</v>
          </cell>
          <cell r="FR50">
            <v>2003.7250082983335</v>
          </cell>
          <cell r="FS50">
            <v>1945.1350082983336</v>
          </cell>
          <cell r="FT50">
            <v>2.74</v>
          </cell>
          <cell r="FU50">
            <v>55.85</v>
          </cell>
          <cell r="FV50">
            <v>148252</v>
          </cell>
          <cell r="FW50">
            <v>0</v>
          </cell>
          <cell r="FX50">
            <v>148252</v>
          </cell>
          <cell r="FZ50">
            <v>758.40588715000001</v>
          </cell>
          <cell r="GA50">
            <v>0</v>
          </cell>
          <cell r="GB50">
            <v>14.109</v>
          </cell>
          <cell r="GC50">
            <v>0</v>
          </cell>
          <cell r="GD50">
            <v>323.55900000000003</v>
          </cell>
          <cell r="GE50">
            <v>323.55900000000003</v>
          </cell>
          <cell r="GF50">
            <v>0</v>
          </cell>
          <cell r="GG50">
            <v>0</v>
          </cell>
          <cell r="GH50">
            <v>5039</v>
          </cell>
          <cell r="GI50">
            <v>0</v>
          </cell>
          <cell r="GJ50">
            <v>5039</v>
          </cell>
          <cell r="GK50">
            <v>6140.1608410664994</v>
          </cell>
          <cell r="GL50">
            <v>0</v>
          </cell>
          <cell r="GM50">
            <v>258.77600000000001</v>
          </cell>
          <cell r="GN50">
            <v>0</v>
          </cell>
          <cell r="GO50">
            <v>1287.7640000000001</v>
          </cell>
          <cell r="GP50">
            <v>1232.03</v>
          </cell>
          <cell r="GQ50">
            <v>0</v>
          </cell>
          <cell r="GR50">
            <v>51.734000000000002</v>
          </cell>
          <cell r="GS50">
            <v>76404</v>
          </cell>
          <cell r="GT50">
            <v>0</v>
          </cell>
          <cell r="GU50">
            <v>76404</v>
          </cell>
          <cell r="GV50">
            <v>0</v>
          </cell>
          <cell r="GW50">
            <v>0</v>
          </cell>
          <cell r="GX50">
            <v>0</v>
          </cell>
          <cell r="GY50">
            <v>0</v>
          </cell>
          <cell r="GZ50">
            <v>0</v>
          </cell>
          <cell r="HA50">
            <v>0</v>
          </cell>
          <cell r="HB50">
            <v>0</v>
          </cell>
          <cell r="HC50">
            <v>0</v>
          </cell>
          <cell r="HD50">
            <v>0</v>
          </cell>
          <cell r="HE50">
            <v>0</v>
          </cell>
          <cell r="HF50">
            <v>0</v>
          </cell>
          <cell r="HG50">
            <v>0</v>
          </cell>
          <cell r="HH50">
            <v>0</v>
          </cell>
          <cell r="HI50">
            <v>0</v>
          </cell>
          <cell r="HJ50">
            <v>0</v>
          </cell>
          <cell r="HK50">
            <v>0</v>
          </cell>
          <cell r="HL50">
            <v>0</v>
          </cell>
          <cell r="HM50">
            <v>0</v>
          </cell>
          <cell r="HN50">
            <v>0</v>
          </cell>
          <cell r="HO50">
            <v>0</v>
          </cell>
          <cell r="HP50">
            <v>0</v>
          </cell>
          <cell r="HQ50">
            <v>0</v>
          </cell>
          <cell r="HR50">
            <v>1143.433344503333</v>
          </cell>
          <cell r="HS50">
            <v>0</v>
          </cell>
          <cell r="HT50">
            <v>105</v>
          </cell>
          <cell r="HU50">
            <v>0</v>
          </cell>
          <cell r="HV50">
            <v>0</v>
          </cell>
          <cell r="HW50">
            <v>0</v>
          </cell>
          <cell r="HX50">
            <v>0</v>
          </cell>
          <cell r="HY50">
            <v>0</v>
          </cell>
          <cell r="HZ50">
            <v>1</v>
          </cell>
          <cell r="IA50">
            <v>0</v>
          </cell>
          <cell r="IB50">
            <v>1</v>
          </cell>
          <cell r="IC50">
            <v>4996.7274965631668</v>
          </cell>
          <cell r="ID50">
            <v>0</v>
          </cell>
          <cell r="IE50">
            <v>153.77599999999998</v>
          </cell>
          <cell r="IF50">
            <v>0</v>
          </cell>
          <cell r="IG50">
            <v>1287.7640000000001</v>
          </cell>
          <cell r="IH50">
            <v>1232.03</v>
          </cell>
          <cell r="II50">
            <v>0</v>
          </cell>
          <cell r="IJ50">
            <v>51.734000000000002</v>
          </cell>
          <cell r="IK50">
            <v>76403</v>
          </cell>
          <cell r="IL50">
            <v>0</v>
          </cell>
          <cell r="IM50">
            <v>76403</v>
          </cell>
          <cell r="IN50">
            <v>0</v>
          </cell>
          <cell r="IO50">
            <v>0</v>
          </cell>
          <cell r="IP50">
            <v>0</v>
          </cell>
          <cell r="IQ50">
            <v>0</v>
          </cell>
          <cell r="IR50">
            <v>0</v>
          </cell>
          <cell r="IS50">
            <v>0</v>
          </cell>
          <cell r="IT50">
            <v>0</v>
          </cell>
          <cell r="IU50">
            <v>0</v>
          </cell>
          <cell r="IV50">
            <v>0</v>
          </cell>
          <cell r="IW50">
            <v>0</v>
          </cell>
          <cell r="IX50">
            <v>0</v>
          </cell>
          <cell r="IY50">
            <v>509.59348974</v>
          </cell>
          <cell r="IZ50">
            <v>0</v>
          </cell>
          <cell r="JA50">
            <v>24.921999999999997</v>
          </cell>
          <cell r="JB50">
            <v>0</v>
          </cell>
          <cell r="JC50">
            <v>377.14400000000001</v>
          </cell>
          <cell r="JD50">
            <v>377.14400000000001</v>
          </cell>
          <cell r="JE50">
            <v>0</v>
          </cell>
          <cell r="JF50">
            <v>0</v>
          </cell>
          <cell r="JG50">
            <v>33</v>
          </cell>
          <cell r="JH50">
            <v>0</v>
          </cell>
          <cell r="JI50">
            <v>33</v>
          </cell>
          <cell r="JJ50">
            <v>166.82267041</v>
          </cell>
          <cell r="JK50">
            <v>0</v>
          </cell>
          <cell r="JL50">
            <v>7.0890000000000004</v>
          </cell>
          <cell r="JM50">
            <v>0</v>
          </cell>
          <cell r="JN50">
            <v>126.196</v>
          </cell>
          <cell r="JO50">
            <v>126.196</v>
          </cell>
          <cell r="JP50">
            <v>0</v>
          </cell>
          <cell r="JQ50">
            <v>0</v>
          </cell>
          <cell r="JR50">
            <v>1</v>
          </cell>
          <cell r="JS50">
            <v>0</v>
          </cell>
          <cell r="JT50">
            <v>1</v>
          </cell>
          <cell r="JU50">
            <v>342.77081932999999</v>
          </cell>
          <cell r="JV50">
            <v>0</v>
          </cell>
          <cell r="JW50">
            <v>17.832999999999998</v>
          </cell>
          <cell r="JX50">
            <v>0</v>
          </cell>
          <cell r="JY50">
            <v>250.94800000000001</v>
          </cell>
          <cell r="JZ50">
            <v>250.94800000000001</v>
          </cell>
          <cell r="KA50">
            <v>0</v>
          </cell>
          <cell r="KB50">
            <v>0</v>
          </cell>
          <cell r="KC50">
            <v>32</v>
          </cell>
          <cell r="KD50">
            <v>0</v>
          </cell>
          <cell r="KE50">
            <v>32</v>
          </cell>
          <cell r="KF50">
            <v>0</v>
          </cell>
          <cell r="KG50">
            <v>0</v>
          </cell>
          <cell r="KH50">
            <v>0</v>
          </cell>
          <cell r="KI50">
            <v>0</v>
          </cell>
          <cell r="KJ50">
            <v>0</v>
          </cell>
          <cell r="KK50">
            <v>0</v>
          </cell>
          <cell r="KL50">
            <v>0</v>
          </cell>
          <cell r="KM50">
            <v>0</v>
          </cell>
          <cell r="KN50">
            <v>0</v>
          </cell>
          <cell r="KO50">
            <v>0</v>
          </cell>
          <cell r="KP50">
            <v>0</v>
          </cell>
          <cell r="KQ50">
            <v>0</v>
          </cell>
          <cell r="KR50">
            <v>0</v>
          </cell>
          <cell r="KS50">
            <v>0</v>
          </cell>
          <cell r="KT50">
            <v>0</v>
          </cell>
          <cell r="KU50">
            <v>0</v>
          </cell>
          <cell r="KV50">
            <v>0</v>
          </cell>
          <cell r="KW50">
            <v>0</v>
          </cell>
          <cell r="KX50">
            <v>0</v>
          </cell>
          <cell r="KY50">
            <v>0</v>
          </cell>
          <cell r="KZ50">
            <v>0</v>
          </cell>
          <cell r="LA50">
            <v>0</v>
          </cell>
          <cell r="LB50">
            <v>342.77081932999999</v>
          </cell>
          <cell r="LC50">
            <v>0</v>
          </cell>
          <cell r="LD50">
            <v>17.832999999999998</v>
          </cell>
          <cell r="LE50">
            <v>0</v>
          </cell>
          <cell r="LF50">
            <v>250.94800000000001</v>
          </cell>
          <cell r="LG50">
            <v>250.94800000000001</v>
          </cell>
          <cell r="LH50">
            <v>0</v>
          </cell>
          <cell r="LI50">
            <v>0</v>
          </cell>
          <cell r="LJ50">
            <v>32</v>
          </cell>
          <cell r="LK50">
            <v>0</v>
          </cell>
          <cell r="LL50">
            <v>32</v>
          </cell>
          <cell r="LQ50">
            <v>0</v>
          </cell>
          <cell r="LR50">
            <v>55.8</v>
          </cell>
          <cell r="LS50">
            <v>0</v>
          </cell>
          <cell r="LT50">
            <v>0</v>
          </cell>
          <cell r="LU50">
            <v>0</v>
          </cell>
          <cell r="LX50">
            <v>0</v>
          </cell>
          <cell r="LY50">
            <v>0</v>
          </cell>
          <cell r="LZ50">
            <v>0</v>
          </cell>
          <cell r="MA50">
            <v>0</v>
          </cell>
          <cell r="MB50">
            <v>0</v>
          </cell>
          <cell r="MC50">
            <v>0</v>
          </cell>
          <cell r="MD50">
            <v>0</v>
          </cell>
          <cell r="ME50">
            <v>0</v>
          </cell>
          <cell r="MF50">
            <v>0</v>
          </cell>
          <cell r="MG50">
            <v>0</v>
          </cell>
          <cell r="MH50">
            <v>0</v>
          </cell>
          <cell r="MI50">
            <v>0</v>
          </cell>
          <cell r="MJ50">
            <v>0</v>
          </cell>
          <cell r="MK50">
            <v>0</v>
          </cell>
          <cell r="ML50">
            <v>0</v>
          </cell>
          <cell r="MM50">
            <v>0</v>
          </cell>
          <cell r="MN50">
            <v>0</v>
          </cell>
          <cell r="MO50">
            <v>0</v>
          </cell>
          <cell r="MP50">
            <v>0</v>
          </cell>
          <cell r="MQ50">
            <v>0</v>
          </cell>
          <cell r="MR50">
            <v>0</v>
          </cell>
          <cell r="MS50">
            <v>0</v>
          </cell>
          <cell r="MT50">
            <v>0</v>
          </cell>
          <cell r="MU50">
            <v>0</v>
          </cell>
          <cell r="MV50">
            <v>0</v>
          </cell>
          <cell r="MW50">
            <v>0</v>
          </cell>
          <cell r="MX50">
            <v>0</v>
          </cell>
          <cell r="MY50">
            <v>0</v>
          </cell>
          <cell r="MZ50">
            <v>0</v>
          </cell>
          <cell r="NA50">
            <v>0</v>
          </cell>
          <cell r="NB50">
            <v>0</v>
          </cell>
          <cell r="NC50">
            <v>0</v>
          </cell>
          <cell r="ND50">
            <v>0</v>
          </cell>
          <cell r="NE50">
            <v>0</v>
          </cell>
          <cell r="NF50">
            <v>0</v>
          </cell>
          <cell r="NG50">
            <v>0</v>
          </cell>
          <cell r="NH50">
            <v>0</v>
          </cell>
          <cell r="NI50">
            <v>0</v>
          </cell>
          <cell r="NJ50">
            <v>0</v>
          </cell>
          <cell r="NK50">
            <v>0</v>
          </cell>
          <cell r="NL50">
            <v>0</v>
          </cell>
          <cell r="NM50">
            <v>0</v>
          </cell>
          <cell r="NN50">
            <v>0</v>
          </cell>
          <cell r="NO50">
            <v>0</v>
          </cell>
          <cell r="NP50">
            <v>0</v>
          </cell>
          <cell r="NQ50">
            <v>0</v>
          </cell>
          <cell r="NR50">
            <v>0</v>
          </cell>
          <cell r="NS50">
            <v>0</v>
          </cell>
          <cell r="NT50">
            <v>0</v>
          </cell>
          <cell r="NU50">
            <v>0</v>
          </cell>
          <cell r="NV50">
            <v>0</v>
          </cell>
          <cell r="NW50">
            <v>0</v>
          </cell>
          <cell r="NX50">
            <v>0</v>
          </cell>
          <cell r="NY50">
            <v>0</v>
          </cell>
          <cell r="NZ50">
            <v>0</v>
          </cell>
          <cell r="OA50">
            <v>0</v>
          </cell>
          <cell r="OB50">
            <v>0</v>
          </cell>
          <cell r="OC50">
            <v>0</v>
          </cell>
          <cell r="OD50">
            <v>0</v>
          </cell>
          <cell r="OE50">
            <v>0</v>
          </cell>
          <cell r="OF50">
            <v>0</v>
          </cell>
          <cell r="OG50">
            <v>0</v>
          </cell>
          <cell r="OH50">
            <v>0</v>
          </cell>
          <cell r="OI50">
            <v>0</v>
          </cell>
          <cell r="OJ50">
            <v>0</v>
          </cell>
          <cell r="OL50" t="str">
            <v>нд</v>
          </cell>
          <cell r="OM50" t="str">
            <v>нд</v>
          </cell>
          <cell r="ON50" t="str">
            <v>нд</v>
          </cell>
          <cell r="OO50" t="str">
            <v>нд</v>
          </cell>
          <cell r="OP50" t="str">
            <v>нд</v>
          </cell>
          <cell r="OT50">
            <v>9766.9821273165726</v>
          </cell>
          <cell r="OV50">
            <v>709.20500000000004</v>
          </cell>
          <cell r="OW50">
            <v>119.191</v>
          </cell>
          <cell r="OX50">
            <v>0</v>
          </cell>
          <cell r="OY50">
            <v>10851</v>
          </cell>
          <cell r="OZ50">
            <v>2146.0064287200003</v>
          </cell>
        </row>
        <row r="51">
          <cell r="A51" t="str">
            <v>Г</v>
          </cell>
          <cell r="B51" t="str">
            <v>1.1.2.2</v>
          </cell>
          <cell r="C51" t="str">
            <v>Реконструкция, модернизация, техническое перевооружение линий электропередачи всего, в том числе:</v>
          </cell>
          <cell r="D51" t="str">
            <v>Г</v>
          </cell>
          <cell r="E51">
            <v>723.6249825851728</v>
          </cell>
          <cell r="H51">
            <v>558.71844077000003</v>
          </cell>
          <cell r="J51">
            <v>4158.5451563306733</v>
          </cell>
          <cell r="K51">
            <v>225.94295354517277</v>
          </cell>
          <cell r="L51">
            <v>3932.6022027855006</v>
          </cell>
          <cell r="M51">
            <v>818.12398278000001</v>
          </cell>
          <cell r="N51">
            <v>0</v>
          </cell>
          <cell r="O51">
            <v>245.11748446749993</v>
          </cell>
          <cell r="P51">
            <v>749.55393913499995</v>
          </cell>
          <cell r="Q51">
            <v>2119.8067964030001</v>
          </cell>
          <cell r="R51">
            <v>123.92642761914591</v>
          </cell>
          <cell r="S51">
            <v>0</v>
          </cell>
          <cell r="T51">
            <v>0</v>
          </cell>
          <cell r="U51">
            <v>4.7329168113407603</v>
          </cell>
          <cell r="V51">
            <v>0</v>
          </cell>
          <cell r="W51">
            <v>119.19351080780515</v>
          </cell>
          <cell r="X51">
            <v>0</v>
          </cell>
          <cell r="Y51">
            <v>0</v>
          </cell>
          <cell r="Z51">
            <v>0</v>
          </cell>
          <cell r="AA51">
            <v>0</v>
          </cell>
          <cell r="AB51">
            <v>0</v>
          </cell>
          <cell r="AC51">
            <v>0</v>
          </cell>
          <cell r="AD51">
            <v>68.399999999999991</v>
          </cell>
          <cell r="AE51">
            <v>0</v>
          </cell>
          <cell r="AF51">
            <v>0</v>
          </cell>
          <cell r="AG51">
            <v>0</v>
          </cell>
          <cell r="AH51">
            <v>0</v>
          </cell>
          <cell r="AI51">
            <v>68.399999999999991</v>
          </cell>
          <cell r="AJ51">
            <v>55.52642761914592</v>
          </cell>
          <cell r="AK51">
            <v>0</v>
          </cell>
          <cell r="AL51">
            <v>0</v>
          </cell>
          <cell r="AM51">
            <v>4.7329168113407603</v>
          </cell>
          <cell r="AN51">
            <v>0</v>
          </cell>
          <cell r="AO51">
            <v>50.793510807805156</v>
          </cell>
          <cell r="AP51">
            <v>0</v>
          </cell>
          <cell r="AQ51">
            <v>0</v>
          </cell>
          <cell r="AR51">
            <v>0</v>
          </cell>
          <cell r="AS51">
            <v>0</v>
          </cell>
          <cell r="AT51">
            <v>0</v>
          </cell>
          <cell r="AU51">
            <v>0</v>
          </cell>
          <cell r="AV51">
            <v>68.399999999999991</v>
          </cell>
          <cell r="AW51">
            <v>0</v>
          </cell>
          <cell r="AX51">
            <v>0</v>
          </cell>
          <cell r="AY51">
            <v>0</v>
          </cell>
          <cell r="AZ51">
            <v>0</v>
          </cell>
          <cell r="BA51">
            <v>68.399999999999991</v>
          </cell>
          <cell r="BB51" t="str">
            <v/>
          </cell>
          <cell r="BC51" t="str">
            <v/>
          </cell>
          <cell r="BD51">
            <v>3</v>
          </cell>
          <cell r="BE51" t="str">
            <v/>
          </cell>
          <cell r="BF51" t="str">
            <v>3</v>
          </cell>
          <cell r="BG51">
            <v>61.036411730000005</v>
          </cell>
          <cell r="BH51">
            <v>0</v>
          </cell>
          <cell r="BI51">
            <v>0</v>
          </cell>
          <cell r="BJ51">
            <v>21.123742916666668</v>
          </cell>
          <cell r="BK51">
            <v>0</v>
          </cell>
          <cell r="BL51">
            <v>39.91266881333334</v>
          </cell>
          <cell r="BM51">
            <v>0</v>
          </cell>
          <cell r="BN51">
            <v>0</v>
          </cell>
          <cell r="BO51">
            <v>0</v>
          </cell>
          <cell r="BP51">
            <v>0</v>
          </cell>
          <cell r="BQ51">
            <v>0</v>
          </cell>
          <cell r="BR51">
            <v>0</v>
          </cell>
          <cell r="BS51">
            <v>61.036411730000005</v>
          </cell>
          <cell r="BT51">
            <v>0</v>
          </cell>
          <cell r="BU51">
            <v>0</v>
          </cell>
          <cell r="BV51">
            <v>21.123742916666668</v>
          </cell>
          <cell r="BW51">
            <v>0</v>
          </cell>
          <cell r="BX51">
            <v>39.91266881333334</v>
          </cell>
          <cell r="BY51">
            <v>0</v>
          </cell>
          <cell r="BZ51">
            <v>0</v>
          </cell>
          <cell r="CA51">
            <v>0</v>
          </cell>
          <cell r="CB51">
            <v>0</v>
          </cell>
          <cell r="CC51">
            <v>0</v>
          </cell>
          <cell r="CD51">
            <v>0</v>
          </cell>
          <cell r="CE51">
            <v>0</v>
          </cell>
          <cell r="CF51">
            <v>0</v>
          </cell>
          <cell r="CG51">
            <v>0</v>
          </cell>
          <cell r="CH51">
            <v>0</v>
          </cell>
          <cell r="CI51">
            <v>0</v>
          </cell>
          <cell r="CJ51">
            <v>0</v>
          </cell>
          <cell r="CK51">
            <v>61.036411730000005</v>
          </cell>
          <cell r="CL51">
            <v>0</v>
          </cell>
          <cell r="CM51">
            <v>0</v>
          </cell>
          <cell r="CN51">
            <v>21.123742916666668</v>
          </cell>
          <cell r="CO51">
            <v>0</v>
          </cell>
          <cell r="CP51">
            <v>39.91266881333334</v>
          </cell>
          <cell r="CQ51" t="str">
            <v/>
          </cell>
          <cell r="CR51" t="str">
            <v/>
          </cell>
          <cell r="CS51" t="str">
            <v/>
          </cell>
          <cell r="CT51" t="str">
            <v/>
          </cell>
          <cell r="CU51">
            <v>0</v>
          </cell>
          <cell r="CX51">
            <v>11773.071493446381</v>
          </cell>
          <cell r="CY51">
            <v>2007.6103241393257</v>
          </cell>
          <cell r="CZ51">
            <v>3841.5348877713004</v>
          </cell>
          <cell r="DA51">
            <v>3963.2928893735866</v>
          </cell>
          <cell r="DB51">
            <v>1960.6333921621663</v>
          </cell>
          <cell r="DE51">
            <v>469.53743859666668</v>
          </cell>
          <cell r="DG51">
            <v>2835.1186181509779</v>
          </cell>
          <cell r="DH51">
            <v>186.70850760097781</v>
          </cell>
          <cell r="DI51">
            <v>2648.4101105499999</v>
          </cell>
          <cell r="DJ51">
            <v>221.79169244000005</v>
          </cell>
          <cell r="DK51">
            <v>951.39924857999995</v>
          </cell>
          <cell r="DL51">
            <v>1337.37306115</v>
          </cell>
          <cell r="DM51">
            <v>137.84610837999995</v>
          </cell>
          <cell r="DN51">
            <v>3379.4845325921287</v>
          </cell>
          <cell r="DS51">
            <v>73</v>
          </cell>
          <cell r="DT51">
            <v>202.23975001333304</v>
          </cell>
          <cell r="DU51">
            <v>340.55043894068166</v>
          </cell>
          <cell r="DV51">
            <v>2763.6943436381139</v>
          </cell>
          <cell r="DW51">
            <v>202.23975001333304</v>
          </cell>
          <cell r="DX51" t="str">
            <v/>
          </cell>
          <cell r="DY51">
            <v>1</v>
          </cell>
          <cell r="DZ51" t="str">
            <v/>
          </cell>
          <cell r="EA51" t="str">
            <v/>
          </cell>
          <cell r="EB51" t="str">
            <v>1</v>
          </cell>
          <cell r="EC51">
            <v>1131.7356273999999</v>
          </cell>
          <cell r="ED51">
            <v>17.569210549999998</v>
          </cell>
          <cell r="EE51">
            <v>335.6327546</v>
          </cell>
          <cell r="EF51">
            <v>669.69608814999992</v>
          </cell>
          <cell r="EG51">
            <v>108.83757410000001</v>
          </cell>
          <cell r="EH51">
            <v>210.02252780000001</v>
          </cell>
          <cell r="EI51">
            <v>3.2610385900000001</v>
          </cell>
          <cell r="EJ51">
            <v>51.45580812</v>
          </cell>
          <cell r="EK51">
            <v>131.85455195</v>
          </cell>
          <cell r="EL51">
            <v>23.451129139999999</v>
          </cell>
          <cell r="EM51">
            <v>921.71309960000008</v>
          </cell>
          <cell r="EN51">
            <v>14.308171959999999</v>
          </cell>
          <cell r="EO51">
            <v>284.17694647999997</v>
          </cell>
          <cell r="EP51">
            <v>537.84153619999995</v>
          </cell>
          <cell r="EQ51">
            <v>85.386444960000006</v>
          </cell>
          <cell r="ER51">
            <v>0</v>
          </cell>
          <cell r="ES51">
            <v>0</v>
          </cell>
          <cell r="ET51">
            <v>0</v>
          </cell>
          <cell r="EU51">
            <v>0</v>
          </cell>
          <cell r="EV51">
            <v>0</v>
          </cell>
          <cell r="EW51">
            <v>0</v>
          </cell>
          <cell r="EX51">
            <v>0</v>
          </cell>
          <cell r="EY51">
            <v>0</v>
          </cell>
          <cell r="EZ51">
            <v>0</v>
          </cell>
          <cell r="FA51">
            <v>0</v>
          </cell>
          <cell r="FB51">
            <v>921.71309960000008</v>
          </cell>
          <cell r="FC51">
            <v>14.308171959999999</v>
          </cell>
          <cell r="FD51">
            <v>284.17694647999997</v>
          </cell>
          <cell r="FE51">
            <v>537.84153619999995</v>
          </cell>
          <cell r="FF51">
            <v>85.386444960000006</v>
          </cell>
          <cell r="FG51" t="str">
            <v/>
          </cell>
          <cell r="FH51">
            <v>1</v>
          </cell>
          <cell r="FI51">
            <v>1</v>
          </cell>
          <cell r="FJ51" t="str">
            <v/>
          </cell>
          <cell r="FK51" t="str">
            <v>1 1</v>
          </cell>
          <cell r="FN51">
            <v>11773.071493446381</v>
          </cell>
          <cell r="FO51">
            <v>0</v>
          </cell>
          <cell r="FP51">
            <v>376.37899999999996</v>
          </cell>
          <cell r="FQ51">
            <v>0</v>
          </cell>
          <cell r="FR51">
            <v>2003.7250082983335</v>
          </cell>
          <cell r="FS51">
            <v>1945.1350082983336</v>
          </cell>
          <cell r="FT51">
            <v>2.74</v>
          </cell>
          <cell r="FU51">
            <v>55.85</v>
          </cell>
          <cell r="FV51">
            <v>148252</v>
          </cell>
          <cell r="FW51">
            <v>0</v>
          </cell>
          <cell r="FX51">
            <v>148252</v>
          </cell>
          <cell r="FZ51">
            <v>758.40588715000001</v>
          </cell>
          <cell r="GA51">
            <v>0</v>
          </cell>
          <cell r="GB51">
            <v>14.109</v>
          </cell>
          <cell r="GC51">
            <v>0</v>
          </cell>
          <cell r="GD51">
            <v>323.55900000000003</v>
          </cell>
          <cell r="GE51">
            <v>323.55900000000003</v>
          </cell>
          <cell r="GF51">
            <v>0</v>
          </cell>
          <cell r="GG51">
            <v>0</v>
          </cell>
          <cell r="GH51">
            <v>5039</v>
          </cell>
          <cell r="GI51">
            <v>0</v>
          </cell>
          <cell r="GJ51">
            <v>5039</v>
          </cell>
          <cell r="GK51">
            <v>6140.1608410664994</v>
          </cell>
          <cell r="GL51">
            <v>0</v>
          </cell>
          <cell r="GM51">
            <v>258.77600000000001</v>
          </cell>
          <cell r="GN51">
            <v>0</v>
          </cell>
          <cell r="GO51">
            <v>1287.7640000000001</v>
          </cell>
          <cell r="GP51">
            <v>1232.03</v>
          </cell>
          <cell r="GQ51">
            <v>0</v>
          </cell>
          <cell r="GR51">
            <v>51.734000000000002</v>
          </cell>
          <cell r="GS51">
            <v>76404</v>
          </cell>
          <cell r="GT51">
            <v>0</v>
          </cell>
          <cell r="GU51">
            <v>76404</v>
          </cell>
          <cell r="GV51">
            <v>0</v>
          </cell>
          <cell r="GW51">
            <v>0</v>
          </cell>
          <cell r="GX51">
            <v>0</v>
          </cell>
          <cell r="GY51">
            <v>0</v>
          </cell>
          <cell r="GZ51">
            <v>0</v>
          </cell>
          <cell r="HA51">
            <v>0</v>
          </cell>
          <cell r="HB51">
            <v>0</v>
          </cell>
          <cell r="HC51">
            <v>0</v>
          </cell>
          <cell r="HD51">
            <v>0</v>
          </cell>
          <cell r="HE51">
            <v>0</v>
          </cell>
          <cell r="HF51">
            <v>0</v>
          </cell>
          <cell r="HG51">
            <v>0</v>
          </cell>
          <cell r="HH51">
            <v>0</v>
          </cell>
          <cell r="HI51">
            <v>0</v>
          </cell>
          <cell r="HJ51">
            <v>0</v>
          </cell>
          <cell r="HK51">
            <v>0</v>
          </cell>
          <cell r="HL51">
            <v>0</v>
          </cell>
          <cell r="HM51">
            <v>0</v>
          </cell>
          <cell r="HN51">
            <v>0</v>
          </cell>
          <cell r="HO51">
            <v>0</v>
          </cell>
          <cell r="HP51">
            <v>0</v>
          </cell>
          <cell r="HQ51">
            <v>0</v>
          </cell>
          <cell r="HR51">
            <v>1143.433344503333</v>
          </cell>
          <cell r="HS51">
            <v>0</v>
          </cell>
          <cell r="HT51">
            <v>105</v>
          </cell>
          <cell r="HU51">
            <v>0</v>
          </cell>
          <cell r="HV51">
            <v>0</v>
          </cell>
          <cell r="HW51">
            <v>0</v>
          </cell>
          <cell r="HX51">
            <v>0</v>
          </cell>
          <cell r="HY51">
            <v>0</v>
          </cell>
          <cell r="HZ51">
            <v>1</v>
          </cell>
          <cell r="IA51">
            <v>0</v>
          </cell>
          <cell r="IB51">
            <v>1</v>
          </cell>
          <cell r="IC51">
            <v>4996.7274965631668</v>
          </cell>
          <cell r="ID51">
            <v>0</v>
          </cell>
          <cell r="IE51">
            <v>153.77599999999998</v>
          </cell>
          <cell r="IF51">
            <v>0</v>
          </cell>
          <cell r="IG51">
            <v>1287.7640000000001</v>
          </cell>
          <cell r="IH51">
            <v>1232.03</v>
          </cell>
          <cell r="II51">
            <v>0</v>
          </cell>
          <cell r="IJ51">
            <v>51.734000000000002</v>
          </cell>
          <cell r="IK51">
            <v>76403</v>
          </cell>
          <cell r="IL51">
            <v>0</v>
          </cell>
          <cell r="IM51">
            <v>76403</v>
          </cell>
          <cell r="IN51">
            <v>0</v>
          </cell>
          <cell r="IO51">
            <v>0</v>
          </cell>
          <cell r="IP51">
            <v>0</v>
          </cell>
          <cell r="IQ51">
            <v>0</v>
          </cell>
          <cell r="IR51">
            <v>0</v>
          </cell>
          <cell r="IS51">
            <v>0</v>
          </cell>
          <cell r="IT51">
            <v>0</v>
          </cell>
          <cell r="IU51">
            <v>0</v>
          </cell>
          <cell r="IV51">
            <v>0</v>
          </cell>
          <cell r="IW51">
            <v>0</v>
          </cell>
          <cell r="IX51">
            <v>0</v>
          </cell>
          <cell r="IY51">
            <v>509.59348974</v>
          </cell>
          <cell r="IZ51">
            <v>0</v>
          </cell>
          <cell r="JA51">
            <v>24.921999999999997</v>
          </cell>
          <cell r="JB51">
            <v>0</v>
          </cell>
          <cell r="JC51">
            <v>377.14400000000001</v>
          </cell>
          <cell r="JD51">
            <v>377.14400000000001</v>
          </cell>
          <cell r="JE51">
            <v>0</v>
          </cell>
          <cell r="JF51">
            <v>0</v>
          </cell>
          <cell r="JG51">
            <v>33</v>
          </cell>
          <cell r="JH51">
            <v>0</v>
          </cell>
          <cell r="JI51">
            <v>33</v>
          </cell>
          <cell r="JJ51">
            <v>166.82267041</v>
          </cell>
          <cell r="JK51">
            <v>0</v>
          </cell>
          <cell r="JL51">
            <v>7.0890000000000004</v>
          </cell>
          <cell r="JM51">
            <v>0</v>
          </cell>
          <cell r="JN51">
            <v>126.196</v>
          </cell>
          <cell r="JO51">
            <v>126.196</v>
          </cell>
          <cell r="JP51">
            <v>0</v>
          </cell>
          <cell r="JQ51">
            <v>0</v>
          </cell>
          <cell r="JR51">
            <v>1</v>
          </cell>
          <cell r="JS51">
            <v>0</v>
          </cell>
          <cell r="JT51">
            <v>1</v>
          </cell>
          <cell r="JU51">
            <v>342.77081932999999</v>
          </cell>
          <cell r="JV51">
            <v>0</v>
          </cell>
          <cell r="JW51">
            <v>17.832999999999998</v>
          </cell>
          <cell r="JX51">
            <v>0</v>
          </cell>
          <cell r="JY51">
            <v>250.94800000000001</v>
          </cell>
          <cell r="JZ51">
            <v>250.94800000000001</v>
          </cell>
          <cell r="KA51">
            <v>0</v>
          </cell>
          <cell r="KB51">
            <v>0</v>
          </cell>
          <cell r="KC51">
            <v>32</v>
          </cell>
          <cell r="KD51">
            <v>0</v>
          </cell>
          <cell r="KE51">
            <v>32</v>
          </cell>
          <cell r="KF51">
            <v>0</v>
          </cell>
          <cell r="KG51">
            <v>0</v>
          </cell>
          <cell r="KH51">
            <v>0</v>
          </cell>
          <cell r="KI51">
            <v>0</v>
          </cell>
          <cell r="KJ51">
            <v>0</v>
          </cell>
          <cell r="KK51">
            <v>0</v>
          </cell>
          <cell r="KL51">
            <v>0</v>
          </cell>
          <cell r="KM51">
            <v>0</v>
          </cell>
          <cell r="KN51">
            <v>0</v>
          </cell>
          <cell r="KO51">
            <v>0</v>
          </cell>
          <cell r="KP51">
            <v>0</v>
          </cell>
          <cell r="KQ51">
            <v>0</v>
          </cell>
          <cell r="KR51">
            <v>0</v>
          </cell>
          <cell r="KS51">
            <v>0</v>
          </cell>
          <cell r="KT51">
            <v>0</v>
          </cell>
          <cell r="KU51">
            <v>0</v>
          </cell>
          <cell r="KV51">
            <v>0</v>
          </cell>
          <cell r="KW51">
            <v>0</v>
          </cell>
          <cell r="KX51">
            <v>0</v>
          </cell>
          <cell r="KY51">
            <v>0</v>
          </cell>
          <cell r="KZ51">
            <v>0</v>
          </cell>
          <cell r="LA51">
            <v>0</v>
          </cell>
          <cell r="LB51">
            <v>342.77081932999999</v>
          </cell>
          <cell r="LC51">
            <v>0</v>
          </cell>
          <cell r="LD51">
            <v>17.832999999999998</v>
          </cell>
          <cell r="LE51">
            <v>0</v>
          </cell>
          <cell r="LF51">
            <v>250.94800000000001</v>
          </cell>
          <cell r="LG51">
            <v>250.94800000000001</v>
          </cell>
          <cell r="LH51">
            <v>0</v>
          </cell>
          <cell r="LI51">
            <v>0</v>
          </cell>
          <cell r="LJ51">
            <v>32</v>
          </cell>
          <cell r="LK51">
            <v>0</v>
          </cell>
          <cell r="LL51">
            <v>32</v>
          </cell>
          <cell r="LQ51">
            <v>0</v>
          </cell>
          <cell r="LR51">
            <v>55.8</v>
          </cell>
          <cell r="LS51">
            <v>0</v>
          </cell>
          <cell r="LT51">
            <v>0</v>
          </cell>
          <cell r="LU51">
            <v>0</v>
          </cell>
          <cell r="LX51">
            <v>0</v>
          </cell>
          <cell r="LY51">
            <v>0</v>
          </cell>
          <cell r="LZ51">
            <v>0</v>
          </cell>
          <cell r="MA51">
            <v>0</v>
          </cell>
          <cell r="MB51">
            <v>0</v>
          </cell>
          <cell r="MC51">
            <v>0</v>
          </cell>
          <cell r="MD51">
            <v>0</v>
          </cell>
          <cell r="ME51">
            <v>0</v>
          </cell>
          <cell r="MF51">
            <v>0</v>
          </cell>
          <cell r="MG51">
            <v>0</v>
          </cell>
          <cell r="MH51">
            <v>0</v>
          </cell>
          <cell r="MI51">
            <v>0</v>
          </cell>
          <cell r="MJ51">
            <v>0</v>
          </cell>
          <cell r="MK51">
            <v>0</v>
          </cell>
          <cell r="ML51">
            <v>0</v>
          </cell>
          <cell r="MM51">
            <v>0</v>
          </cell>
          <cell r="MN51">
            <v>0</v>
          </cell>
          <cell r="MO51">
            <v>0</v>
          </cell>
          <cell r="MP51">
            <v>0</v>
          </cell>
          <cell r="MQ51">
            <v>0</v>
          </cell>
          <cell r="MR51">
            <v>0</v>
          </cell>
          <cell r="MS51">
            <v>0</v>
          </cell>
          <cell r="MT51">
            <v>0</v>
          </cell>
          <cell r="MU51">
            <v>0</v>
          </cell>
          <cell r="MV51">
            <v>0</v>
          </cell>
          <cell r="MW51">
            <v>0</v>
          </cell>
          <cell r="MX51">
            <v>0</v>
          </cell>
          <cell r="MY51">
            <v>0</v>
          </cell>
          <cell r="MZ51">
            <v>0</v>
          </cell>
          <cell r="NA51">
            <v>0</v>
          </cell>
          <cell r="NB51">
            <v>0</v>
          </cell>
          <cell r="NC51">
            <v>0</v>
          </cell>
          <cell r="ND51">
            <v>0</v>
          </cell>
          <cell r="NE51">
            <v>0</v>
          </cell>
          <cell r="NF51">
            <v>0</v>
          </cell>
          <cell r="NG51">
            <v>0</v>
          </cell>
          <cell r="NH51">
            <v>0</v>
          </cell>
          <cell r="NI51">
            <v>0</v>
          </cell>
          <cell r="NJ51">
            <v>0</v>
          </cell>
          <cell r="NK51">
            <v>0</v>
          </cell>
          <cell r="NL51">
            <v>0</v>
          </cell>
          <cell r="NM51">
            <v>0</v>
          </cell>
          <cell r="NN51">
            <v>0</v>
          </cell>
          <cell r="NO51">
            <v>0</v>
          </cell>
          <cell r="NP51">
            <v>0</v>
          </cell>
          <cell r="NQ51">
            <v>0</v>
          </cell>
          <cell r="NR51">
            <v>0</v>
          </cell>
          <cell r="NS51">
            <v>0</v>
          </cell>
          <cell r="NT51">
            <v>0</v>
          </cell>
          <cell r="NU51">
            <v>0</v>
          </cell>
          <cell r="NV51">
            <v>0</v>
          </cell>
          <cell r="NW51">
            <v>0</v>
          </cell>
          <cell r="NX51">
            <v>0</v>
          </cell>
          <cell r="NY51">
            <v>0</v>
          </cell>
          <cell r="NZ51">
            <v>0</v>
          </cell>
          <cell r="OA51">
            <v>0</v>
          </cell>
          <cell r="OB51">
            <v>0</v>
          </cell>
          <cell r="OC51">
            <v>0</v>
          </cell>
          <cell r="OD51">
            <v>0</v>
          </cell>
          <cell r="OE51">
            <v>0</v>
          </cell>
          <cell r="OF51">
            <v>0</v>
          </cell>
          <cell r="OG51">
            <v>0</v>
          </cell>
          <cell r="OH51">
            <v>0</v>
          </cell>
          <cell r="OI51">
            <v>0</v>
          </cell>
          <cell r="OJ51">
            <v>0</v>
          </cell>
          <cell r="OL51" t="str">
            <v>нд</v>
          </cell>
          <cell r="OM51" t="str">
            <v>нд</v>
          </cell>
          <cell r="ON51" t="str">
            <v>нд</v>
          </cell>
          <cell r="OO51" t="str">
            <v>нд</v>
          </cell>
          <cell r="OP51" t="str">
            <v>нд</v>
          </cell>
          <cell r="OT51">
            <v>9766.9821273165726</v>
          </cell>
          <cell r="OV51">
            <v>709.20500000000004</v>
          </cell>
          <cell r="OW51">
            <v>119.191</v>
          </cell>
          <cell r="OX51">
            <v>0</v>
          </cell>
          <cell r="OY51">
            <v>10851</v>
          </cell>
          <cell r="OZ51">
            <v>2146.0064287200003</v>
          </cell>
        </row>
        <row r="52">
          <cell r="A52" t="str">
            <v>Г</v>
          </cell>
          <cell r="B52" t="str">
            <v>1.1.2.2.1</v>
          </cell>
          <cell r="C52" t="str">
            <v>Реконструкция линий электропередачи всего, в том числе:</v>
          </cell>
          <cell r="D52" t="str">
            <v>Г</v>
          </cell>
          <cell r="E52">
            <v>723.6249825851728</v>
          </cell>
          <cell r="H52">
            <v>558.71844077000003</v>
          </cell>
          <cell r="J52">
            <v>4158.5451563306733</v>
          </cell>
          <cell r="K52">
            <v>225.94295354517277</v>
          </cell>
          <cell r="L52">
            <v>3932.6022027855006</v>
          </cell>
          <cell r="M52">
            <v>818.12398278000001</v>
          </cell>
          <cell r="N52">
            <v>0</v>
          </cell>
          <cell r="O52">
            <v>245.11748446749993</v>
          </cell>
          <cell r="P52">
            <v>749.55393913499995</v>
          </cell>
          <cell r="Q52">
            <v>2119.8067964030001</v>
          </cell>
          <cell r="R52">
            <v>123.92642761914591</v>
          </cell>
          <cell r="S52">
            <v>0</v>
          </cell>
          <cell r="T52">
            <v>0</v>
          </cell>
          <cell r="U52">
            <v>4.7329168113407603</v>
          </cell>
          <cell r="V52">
            <v>0</v>
          </cell>
          <cell r="W52">
            <v>119.19351080780515</v>
          </cell>
          <cell r="X52">
            <v>0</v>
          </cell>
          <cell r="Y52">
            <v>0</v>
          </cell>
          <cell r="Z52">
            <v>0</v>
          </cell>
          <cell r="AA52">
            <v>0</v>
          </cell>
          <cell r="AB52">
            <v>0</v>
          </cell>
          <cell r="AC52">
            <v>0</v>
          </cell>
          <cell r="AD52">
            <v>68.399999999999991</v>
          </cell>
          <cell r="AE52">
            <v>0</v>
          </cell>
          <cell r="AF52">
            <v>0</v>
          </cell>
          <cell r="AG52">
            <v>0</v>
          </cell>
          <cell r="AH52">
            <v>0</v>
          </cell>
          <cell r="AI52">
            <v>68.399999999999991</v>
          </cell>
          <cell r="AJ52">
            <v>55.52642761914592</v>
          </cell>
          <cell r="AK52">
            <v>0</v>
          </cell>
          <cell r="AL52">
            <v>0</v>
          </cell>
          <cell r="AM52">
            <v>4.7329168113407603</v>
          </cell>
          <cell r="AN52">
            <v>0</v>
          </cell>
          <cell r="AO52">
            <v>50.793510807805156</v>
          </cell>
          <cell r="AP52">
            <v>0</v>
          </cell>
          <cell r="AQ52">
            <v>0</v>
          </cell>
          <cell r="AR52">
            <v>0</v>
          </cell>
          <cell r="AS52">
            <v>0</v>
          </cell>
          <cell r="AT52">
            <v>0</v>
          </cell>
          <cell r="AU52">
            <v>0</v>
          </cell>
          <cell r="AV52">
            <v>68.399999999999991</v>
          </cell>
          <cell r="AW52">
            <v>0</v>
          </cell>
          <cell r="AX52">
            <v>0</v>
          </cell>
          <cell r="AY52">
            <v>0</v>
          </cell>
          <cell r="AZ52">
            <v>0</v>
          </cell>
          <cell r="BA52">
            <v>68.399999999999991</v>
          </cell>
          <cell r="BB52" t="str">
            <v/>
          </cell>
          <cell r="BC52" t="str">
            <v/>
          </cell>
          <cell r="BD52">
            <v>3</v>
          </cell>
          <cell r="BE52" t="str">
            <v/>
          </cell>
          <cell r="BF52" t="str">
            <v>3</v>
          </cell>
          <cell r="BG52">
            <v>61.036411730000005</v>
          </cell>
          <cell r="BH52">
            <v>0</v>
          </cell>
          <cell r="BI52">
            <v>0</v>
          </cell>
          <cell r="BJ52">
            <v>21.123742916666668</v>
          </cell>
          <cell r="BK52">
            <v>0</v>
          </cell>
          <cell r="BL52">
            <v>39.91266881333334</v>
          </cell>
          <cell r="BM52">
            <v>0</v>
          </cell>
          <cell r="BN52">
            <v>0</v>
          </cell>
          <cell r="BO52">
            <v>0</v>
          </cell>
          <cell r="BP52">
            <v>0</v>
          </cell>
          <cell r="BQ52">
            <v>0</v>
          </cell>
          <cell r="BR52">
            <v>0</v>
          </cell>
          <cell r="BS52">
            <v>61.036411730000005</v>
          </cell>
          <cell r="BT52">
            <v>0</v>
          </cell>
          <cell r="BU52">
            <v>0</v>
          </cell>
          <cell r="BV52">
            <v>21.123742916666668</v>
          </cell>
          <cell r="BW52">
            <v>0</v>
          </cell>
          <cell r="BX52">
            <v>39.91266881333334</v>
          </cell>
          <cell r="BY52">
            <v>0</v>
          </cell>
          <cell r="BZ52">
            <v>0</v>
          </cell>
          <cell r="CA52">
            <v>0</v>
          </cell>
          <cell r="CB52">
            <v>0</v>
          </cell>
          <cell r="CC52">
            <v>0</v>
          </cell>
          <cell r="CD52">
            <v>0</v>
          </cell>
          <cell r="CE52">
            <v>0</v>
          </cell>
          <cell r="CF52">
            <v>0</v>
          </cell>
          <cell r="CG52">
            <v>0</v>
          </cell>
          <cell r="CH52">
            <v>0</v>
          </cell>
          <cell r="CI52">
            <v>0</v>
          </cell>
          <cell r="CJ52">
            <v>0</v>
          </cell>
          <cell r="CK52">
            <v>61.036411730000005</v>
          </cell>
          <cell r="CL52">
            <v>0</v>
          </cell>
          <cell r="CM52">
            <v>0</v>
          </cell>
          <cell r="CN52">
            <v>21.123742916666668</v>
          </cell>
          <cell r="CO52">
            <v>0</v>
          </cell>
          <cell r="CP52">
            <v>39.91266881333334</v>
          </cell>
          <cell r="CQ52" t="str">
            <v/>
          </cell>
          <cell r="CR52" t="str">
            <v/>
          </cell>
          <cell r="CS52" t="str">
            <v/>
          </cell>
          <cell r="CT52" t="str">
            <v/>
          </cell>
          <cell r="CU52">
            <v>0</v>
          </cell>
          <cell r="CX52">
            <v>11773.071493446381</v>
          </cell>
          <cell r="CY52">
            <v>2007.6103241393257</v>
          </cell>
          <cell r="CZ52">
            <v>3841.5348877713004</v>
          </cell>
          <cell r="DA52">
            <v>3963.2928893735866</v>
          </cell>
          <cell r="DB52">
            <v>1960.6333921621663</v>
          </cell>
          <cell r="DE52">
            <v>469.53743859666668</v>
          </cell>
          <cell r="DG52">
            <v>2835.1186181509779</v>
          </cell>
          <cell r="DH52">
            <v>186.70850760097781</v>
          </cell>
          <cell r="DI52">
            <v>2648.4101105499999</v>
          </cell>
          <cell r="DJ52">
            <v>221.79169244000005</v>
          </cell>
          <cell r="DK52">
            <v>951.39924857999995</v>
          </cell>
          <cell r="DL52">
            <v>1337.37306115</v>
          </cell>
          <cell r="DM52">
            <v>137.84610837999995</v>
          </cell>
          <cell r="DN52">
            <v>3379.4845325921287</v>
          </cell>
          <cell r="DS52">
            <v>73</v>
          </cell>
          <cell r="DT52">
            <v>202.23975001333304</v>
          </cell>
          <cell r="DU52">
            <v>340.55043894068166</v>
          </cell>
          <cell r="DV52">
            <v>2763.6943436381139</v>
          </cell>
          <cell r="DW52">
            <v>202.23975001333304</v>
          </cell>
          <cell r="DX52" t="str">
            <v/>
          </cell>
          <cell r="DY52">
            <v>1</v>
          </cell>
          <cell r="DZ52" t="str">
            <v/>
          </cell>
          <cell r="EA52" t="str">
            <v/>
          </cell>
          <cell r="EB52" t="str">
            <v>1</v>
          </cell>
          <cell r="EC52">
            <v>1131.7356273999999</v>
          </cell>
          <cell r="ED52">
            <v>17.569210549999998</v>
          </cell>
          <cell r="EE52">
            <v>335.6327546</v>
          </cell>
          <cell r="EF52">
            <v>669.69608814999992</v>
          </cell>
          <cell r="EG52">
            <v>108.83757410000001</v>
          </cell>
          <cell r="EH52">
            <v>210.02252780000001</v>
          </cell>
          <cell r="EI52">
            <v>3.2610385900000001</v>
          </cell>
          <cell r="EJ52">
            <v>51.45580812</v>
          </cell>
          <cell r="EK52">
            <v>131.85455195</v>
          </cell>
          <cell r="EL52">
            <v>23.451129139999999</v>
          </cell>
          <cell r="EM52">
            <v>921.71309960000008</v>
          </cell>
          <cell r="EN52">
            <v>14.308171959999999</v>
          </cell>
          <cell r="EO52">
            <v>284.17694647999997</v>
          </cell>
          <cell r="EP52">
            <v>537.84153619999995</v>
          </cell>
          <cell r="EQ52">
            <v>85.386444960000006</v>
          </cell>
          <cell r="ER52">
            <v>0</v>
          </cell>
          <cell r="ES52">
            <v>0</v>
          </cell>
          <cell r="ET52">
            <v>0</v>
          </cell>
          <cell r="EU52">
            <v>0</v>
          </cell>
          <cell r="EV52">
            <v>0</v>
          </cell>
          <cell r="EW52">
            <v>0</v>
          </cell>
          <cell r="EX52">
            <v>0</v>
          </cell>
          <cell r="EY52">
            <v>0</v>
          </cell>
          <cell r="EZ52">
            <v>0</v>
          </cell>
          <cell r="FA52">
            <v>0</v>
          </cell>
          <cell r="FB52">
            <v>921.71309960000008</v>
          </cell>
          <cell r="FC52">
            <v>14.308171959999999</v>
          </cell>
          <cell r="FD52">
            <v>284.17694647999997</v>
          </cell>
          <cell r="FE52">
            <v>537.84153619999995</v>
          </cell>
          <cell r="FF52">
            <v>85.386444960000006</v>
          </cell>
          <cell r="FG52" t="str">
            <v/>
          </cell>
          <cell r="FH52">
            <v>1</v>
          </cell>
          <cell r="FI52">
            <v>1</v>
          </cell>
          <cell r="FJ52" t="str">
            <v/>
          </cell>
          <cell r="FK52" t="str">
            <v>1 1</v>
          </cell>
          <cell r="FN52">
            <v>11773.071493446381</v>
          </cell>
          <cell r="FO52">
            <v>0</v>
          </cell>
          <cell r="FP52">
            <v>376.37899999999996</v>
          </cell>
          <cell r="FQ52">
            <v>0</v>
          </cell>
          <cell r="FR52">
            <v>2003.7250082983335</v>
          </cell>
          <cell r="FS52">
            <v>1945.1350082983336</v>
          </cell>
          <cell r="FT52">
            <v>2.74</v>
          </cell>
          <cell r="FU52">
            <v>55.85</v>
          </cell>
          <cell r="FV52">
            <v>148252</v>
          </cell>
          <cell r="FW52">
            <v>0</v>
          </cell>
          <cell r="FX52">
            <v>148252</v>
          </cell>
          <cell r="FZ52">
            <v>758.40588715000001</v>
          </cell>
          <cell r="GA52">
            <v>0</v>
          </cell>
          <cell r="GB52">
            <v>14.109</v>
          </cell>
          <cell r="GC52">
            <v>0</v>
          </cell>
          <cell r="GD52">
            <v>323.55900000000003</v>
          </cell>
          <cell r="GE52">
            <v>323.55900000000003</v>
          </cell>
          <cell r="GF52">
            <v>0</v>
          </cell>
          <cell r="GG52">
            <v>0</v>
          </cell>
          <cell r="GH52">
            <v>5039</v>
          </cell>
          <cell r="GI52">
            <v>0</v>
          </cell>
          <cell r="GJ52">
            <v>5039</v>
          </cell>
          <cell r="GK52">
            <v>6140.1608410664994</v>
          </cell>
          <cell r="GL52">
            <v>0</v>
          </cell>
          <cell r="GM52">
            <v>258.77600000000001</v>
          </cell>
          <cell r="GN52">
            <v>0</v>
          </cell>
          <cell r="GO52">
            <v>1287.7640000000001</v>
          </cell>
          <cell r="GP52">
            <v>1232.03</v>
          </cell>
          <cell r="GQ52">
            <v>0</v>
          </cell>
          <cell r="GR52">
            <v>51.734000000000002</v>
          </cell>
          <cell r="GS52">
            <v>76404</v>
          </cell>
          <cell r="GT52">
            <v>0</v>
          </cell>
          <cell r="GU52">
            <v>76404</v>
          </cell>
          <cell r="GV52">
            <v>0</v>
          </cell>
          <cell r="GW52">
            <v>0</v>
          </cell>
          <cell r="GX52">
            <v>0</v>
          </cell>
          <cell r="GY52">
            <v>0</v>
          </cell>
          <cell r="GZ52">
            <v>0</v>
          </cell>
          <cell r="HA52">
            <v>0</v>
          </cell>
          <cell r="HB52">
            <v>0</v>
          </cell>
          <cell r="HC52">
            <v>0</v>
          </cell>
          <cell r="HD52">
            <v>0</v>
          </cell>
          <cell r="HE52">
            <v>0</v>
          </cell>
          <cell r="HF52">
            <v>0</v>
          </cell>
          <cell r="HG52">
            <v>0</v>
          </cell>
          <cell r="HH52">
            <v>0</v>
          </cell>
          <cell r="HI52">
            <v>0</v>
          </cell>
          <cell r="HJ52">
            <v>0</v>
          </cell>
          <cell r="HK52">
            <v>0</v>
          </cell>
          <cell r="HL52">
            <v>0</v>
          </cell>
          <cell r="HM52">
            <v>0</v>
          </cell>
          <cell r="HN52">
            <v>0</v>
          </cell>
          <cell r="HO52">
            <v>0</v>
          </cell>
          <cell r="HP52">
            <v>0</v>
          </cell>
          <cell r="HQ52">
            <v>0</v>
          </cell>
          <cell r="HR52">
            <v>1143.433344503333</v>
          </cell>
          <cell r="HS52">
            <v>0</v>
          </cell>
          <cell r="HT52">
            <v>105</v>
          </cell>
          <cell r="HU52">
            <v>0</v>
          </cell>
          <cell r="HV52">
            <v>0</v>
          </cell>
          <cell r="HW52">
            <v>0</v>
          </cell>
          <cell r="HX52">
            <v>0</v>
          </cell>
          <cell r="HY52">
            <v>0</v>
          </cell>
          <cell r="HZ52">
            <v>1</v>
          </cell>
          <cell r="IA52">
            <v>0</v>
          </cell>
          <cell r="IB52">
            <v>1</v>
          </cell>
          <cell r="IC52">
            <v>4996.7274965631668</v>
          </cell>
          <cell r="ID52">
            <v>0</v>
          </cell>
          <cell r="IE52">
            <v>153.77599999999998</v>
          </cell>
          <cell r="IF52">
            <v>0</v>
          </cell>
          <cell r="IG52">
            <v>1287.7640000000001</v>
          </cell>
          <cell r="IH52">
            <v>1232.03</v>
          </cell>
          <cell r="II52">
            <v>0</v>
          </cell>
          <cell r="IJ52">
            <v>51.734000000000002</v>
          </cell>
          <cell r="IK52">
            <v>76403</v>
          </cell>
          <cell r="IL52">
            <v>0</v>
          </cell>
          <cell r="IM52">
            <v>76403</v>
          </cell>
          <cell r="IN52">
            <v>0</v>
          </cell>
          <cell r="IO52">
            <v>0</v>
          </cell>
          <cell r="IP52">
            <v>0</v>
          </cell>
          <cell r="IQ52">
            <v>0</v>
          </cell>
          <cell r="IR52">
            <v>0</v>
          </cell>
          <cell r="IS52">
            <v>0</v>
          </cell>
          <cell r="IT52">
            <v>0</v>
          </cell>
          <cell r="IU52">
            <v>0</v>
          </cell>
          <cell r="IV52">
            <v>0</v>
          </cell>
          <cell r="IW52">
            <v>0</v>
          </cell>
          <cell r="IX52">
            <v>0</v>
          </cell>
          <cell r="IY52">
            <v>509.59348974</v>
          </cell>
          <cell r="IZ52">
            <v>0</v>
          </cell>
          <cell r="JA52">
            <v>24.921999999999997</v>
          </cell>
          <cell r="JB52">
            <v>0</v>
          </cell>
          <cell r="JC52">
            <v>377.14400000000001</v>
          </cell>
          <cell r="JD52">
            <v>377.14400000000001</v>
          </cell>
          <cell r="JE52">
            <v>0</v>
          </cell>
          <cell r="JF52">
            <v>0</v>
          </cell>
          <cell r="JG52">
            <v>33</v>
          </cell>
          <cell r="JH52">
            <v>0</v>
          </cell>
          <cell r="JI52">
            <v>33</v>
          </cell>
          <cell r="JJ52">
            <v>166.82267041</v>
          </cell>
          <cell r="JK52">
            <v>0</v>
          </cell>
          <cell r="JL52">
            <v>7.0890000000000004</v>
          </cell>
          <cell r="JM52">
            <v>0</v>
          </cell>
          <cell r="JN52">
            <v>126.196</v>
          </cell>
          <cell r="JO52">
            <v>126.196</v>
          </cell>
          <cell r="JP52">
            <v>0</v>
          </cell>
          <cell r="JQ52">
            <v>0</v>
          </cell>
          <cell r="JR52">
            <v>1</v>
          </cell>
          <cell r="JS52">
            <v>0</v>
          </cell>
          <cell r="JT52">
            <v>1</v>
          </cell>
          <cell r="JU52">
            <v>342.77081932999999</v>
          </cell>
          <cell r="JV52">
            <v>0</v>
          </cell>
          <cell r="JW52">
            <v>17.832999999999998</v>
          </cell>
          <cell r="JX52">
            <v>0</v>
          </cell>
          <cell r="JY52">
            <v>250.94800000000001</v>
          </cell>
          <cell r="JZ52">
            <v>250.94800000000001</v>
          </cell>
          <cell r="KA52">
            <v>0</v>
          </cell>
          <cell r="KB52">
            <v>0</v>
          </cell>
          <cell r="KC52">
            <v>32</v>
          </cell>
          <cell r="KD52">
            <v>0</v>
          </cell>
          <cell r="KE52">
            <v>32</v>
          </cell>
          <cell r="KF52">
            <v>0</v>
          </cell>
          <cell r="KG52">
            <v>0</v>
          </cell>
          <cell r="KH52">
            <v>0</v>
          </cell>
          <cell r="KI52">
            <v>0</v>
          </cell>
          <cell r="KJ52">
            <v>0</v>
          </cell>
          <cell r="KK52">
            <v>0</v>
          </cell>
          <cell r="KL52">
            <v>0</v>
          </cell>
          <cell r="KM52">
            <v>0</v>
          </cell>
          <cell r="KN52">
            <v>0</v>
          </cell>
          <cell r="KO52">
            <v>0</v>
          </cell>
          <cell r="KP52">
            <v>0</v>
          </cell>
          <cell r="KQ52">
            <v>0</v>
          </cell>
          <cell r="KR52">
            <v>0</v>
          </cell>
          <cell r="KS52">
            <v>0</v>
          </cell>
          <cell r="KT52">
            <v>0</v>
          </cell>
          <cell r="KU52">
            <v>0</v>
          </cell>
          <cell r="KV52">
            <v>0</v>
          </cell>
          <cell r="KW52">
            <v>0</v>
          </cell>
          <cell r="KX52">
            <v>0</v>
          </cell>
          <cell r="KY52">
            <v>0</v>
          </cell>
          <cell r="KZ52">
            <v>0</v>
          </cell>
          <cell r="LA52">
            <v>0</v>
          </cell>
          <cell r="LB52">
            <v>342.77081932999999</v>
          </cell>
          <cell r="LC52">
            <v>0</v>
          </cell>
          <cell r="LD52">
            <v>17.832999999999998</v>
          </cell>
          <cell r="LE52">
            <v>0</v>
          </cell>
          <cell r="LF52">
            <v>250.94800000000001</v>
          </cell>
          <cell r="LG52">
            <v>250.94800000000001</v>
          </cell>
          <cell r="LH52">
            <v>0</v>
          </cell>
          <cell r="LI52">
            <v>0</v>
          </cell>
          <cell r="LJ52">
            <v>32</v>
          </cell>
          <cell r="LK52">
            <v>0</v>
          </cell>
          <cell r="LL52">
            <v>32</v>
          </cell>
          <cell r="LQ52">
            <v>0</v>
          </cell>
          <cell r="LR52">
            <v>55.8</v>
          </cell>
          <cell r="LS52">
            <v>0</v>
          </cell>
          <cell r="LT52">
            <v>0</v>
          </cell>
          <cell r="LU52">
            <v>0</v>
          </cell>
          <cell r="LX52">
            <v>0</v>
          </cell>
          <cell r="LY52">
            <v>0</v>
          </cell>
          <cell r="LZ52">
            <v>0</v>
          </cell>
          <cell r="MA52">
            <v>0</v>
          </cell>
          <cell r="MB52">
            <v>0</v>
          </cell>
          <cell r="MC52">
            <v>0</v>
          </cell>
          <cell r="MD52">
            <v>0</v>
          </cell>
          <cell r="ME52">
            <v>0</v>
          </cell>
          <cell r="MF52">
            <v>0</v>
          </cell>
          <cell r="MG52">
            <v>0</v>
          </cell>
          <cell r="MH52">
            <v>0</v>
          </cell>
          <cell r="MI52">
            <v>0</v>
          </cell>
          <cell r="MJ52">
            <v>0</v>
          </cell>
          <cell r="MK52">
            <v>0</v>
          </cell>
          <cell r="ML52">
            <v>0</v>
          </cell>
          <cell r="MM52">
            <v>0</v>
          </cell>
          <cell r="MN52">
            <v>0</v>
          </cell>
          <cell r="MO52">
            <v>0</v>
          </cell>
          <cell r="MP52">
            <v>0</v>
          </cell>
          <cell r="MQ52">
            <v>0</v>
          </cell>
          <cell r="MR52">
            <v>0</v>
          </cell>
          <cell r="MS52">
            <v>0</v>
          </cell>
          <cell r="MT52">
            <v>0</v>
          </cell>
          <cell r="MU52">
            <v>0</v>
          </cell>
          <cell r="MV52">
            <v>0</v>
          </cell>
          <cell r="MW52">
            <v>0</v>
          </cell>
          <cell r="MX52">
            <v>0</v>
          </cell>
          <cell r="MY52">
            <v>0</v>
          </cell>
          <cell r="MZ52">
            <v>0</v>
          </cell>
          <cell r="NA52">
            <v>0</v>
          </cell>
          <cell r="NB52">
            <v>0</v>
          </cell>
          <cell r="NC52">
            <v>0</v>
          </cell>
          <cell r="ND52">
            <v>0</v>
          </cell>
          <cell r="NE52">
            <v>0</v>
          </cell>
          <cell r="NF52">
            <v>0</v>
          </cell>
          <cell r="NG52">
            <v>0</v>
          </cell>
          <cell r="NH52">
            <v>0</v>
          </cell>
          <cell r="NI52">
            <v>0</v>
          </cell>
          <cell r="NJ52">
            <v>0</v>
          </cell>
          <cell r="NK52">
            <v>0</v>
          </cell>
          <cell r="NL52">
            <v>0</v>
          </cell>
          <cell r="NM52">
            <v>0</v>
          </cell>
          <cell r="NN52">
            <v>0</v>
          </cell>
          <cell r="NO52">
            <v>0</v>
          </cell>
          <cell r="NP52">
            <v>0</v>
          </cell>
          <cell r="NQ52">
            <v>0</v>
          </cell>
          <cell r="NR52">
            <v>0</v>
          </cell>
          <cell r="NS52">
            <v>0</v>
          </cell>
          <cell r="NT52">
            <v>0</v>
          </cell>
          <cell r="NU52">
            <v>0</v>
          </cell>
          <cell r="NV52">
            <v>0</v>
          </cell>
          <cell r="NW52">
            <v>0</v>
          </cell>
          <cell r="NX52">
            <v>0</v>
          </cell>
          <cell r="NY52">
            <v>0</v>
          </cell>
          <cell r="NZ52">
            <v>0</v>
          </cell>
          <cell r="OA52">
            <v>0</v>
          </cell>
          <cell r="OB52">
            <v>0</v>
          </cell>
          <cell r="OC52">
            <v>0</v>
          </cell>
          <cell r="OD52">
            <v>0</v>
          </cell>
          <cell r="OE52">
            <v>0</v>
          </cell>
          <cell r="OF52">
            <v>0</v>
          </cell>
          <cell r="OG52">
            <v>0</v>
          </cell>
          <cell r="OH52">
            <v>0</v>
          </cell>
          <cell r="OI52">
            <v>0</v>
          </cell>
          <cell r="OJ52">
            <v>0</v>
          </cell>
          <cell r="OL52" t="str">
            <v>нд</v>
          </cell>
          <cell r="OM52" t="str">
            <v>нд</v>
          </cell>
          <cell r="ON52" t="str">
            <v>нд</v>
          </cell>
          <cell r="OO52" t="str">
            <v>нд</v>
          </cell>
          <cell r="OP52" t="str">
            <v>нд</v>
          </cell>
          <cell r="OT52">
            <v>9766.9821273165726</v>
          </cell>
          <cell r="OV52">
            <v>709.20500000000004</v>
          </cell>
          <cell r="OW52">
            <v>119.191</v>
          </cell>
          <cell r="OX52">
            <v>0</v>
          </cell>
          <cell r="OY52">
            <v>10851</v>
          </cell>
          <cell r="OZ52">
            <v>2146.0064287200003</v>
          </cell>
        </row>
        <row r="53">
          <cell r="A53" t="str">
            <v>I_Che165</v>
          </cell>
          <cell r="B53" t="str">
            <v>1.1.2.2.1</v>
          </cell>
          <cell r="C53" t="str">
            <v>Реконструкция ВЛ 110 кВ ПС Наурская - ПС  №84 (Л-185) с заменой существующего провода АС-150 на АС-185 по трассе протяжённостью 39,942 км</v>
          </cell>
          <cell r="D53" t="str">
            <v>I_Che165</v>
          </cell>
          <cell r="E53">
            <v>643.10910763000015</v>
          </cell>
          <cell r="H53">
            <v>530.52639121000004</v>
          </cell>
          <cell r="J53">
            <v>256.44347200000016</v>
          </cell>
          <cell r="K53">
            <v>148.27063665000014</v>
          </cell>
          <cell r="L53">
            <v>108.17283535</v>
          </cell>
          <cell r="M53">
            <v>0</v>
          </cell>
          <cell r="N53">
            <v>0</v>
          </cell>
          <cell r="O53">
            <v>0</v>
          </cell>
          <cell r="P53">
            <v>0</v>
          </cell>
          <cell r="Q53">
            <v>108.17283535</v>
          </cell>
          <cell r="R53">
            <v>118.246927445537</v>
          </cell>
          <cell r="S53">
            <v>0</v>
          </cell>
          <cell r="T53">
            <v>0</v>
          </cell>
          <cell r="U53">
            <v>0</v>
          </cell>
          <cell r="V53">
            <v>0</v>
          </cell>
          <cell r="W53">
            <v>118.246927445537</v>
          </cell>
          <cell r="X53">
            <v>0</v>
          </cell>
          <cell r="Y53">
            <v>0</v>
          </cell>
          <cell r="Z53">
            <v>0</v>
          </cell>
          <cell r="AA53">
            <v>0</v>
          </cell>
          <cell r="AB53">
            <v>0</v>
          </cell>
          <cell r="AC53">
            <v>0</v>
          </cell>
          <cell r="AD53">
            <v>68.399999999999991</v>
          </cell>
          <cell r="AE53">
            <v>0</v>
          </cell>
          <cell r="AF53">
            <v>0</v>
          </cell>
          <cell r="AG53">
            <v>0</v>
          </cell>
          <cell r="AH53">
            <v>0</v>
          </cell>
          <cell r="AI53">
            <v>68.399999999999991</v>
          </cell>
          <cell r="AJ53">
            <v>49.846927445537005</v>
          </cell>
          <cell r="AK53">
            <v>0</v>
          </cell>
          <cell r="AL53">
            <v>0</v>
          </cell>
          <cell r="AM53">
            <v>0</v>
          </cell>
          <cell r="AN53">
            <v>0</v>
          </cell>
          <cell r="AO53">
            <v>49.846927445537005</v>
          </cell>
          <cell r="AP53">
            <v>0</v>
          </cell>
          <cell r="AQ53">
            <v>0</v>
          </cell>
          <cell r="AR53">
            <v>0</v>
          </cell>
          <cell r="AS53">
            <v>0</v>
          </cell>
          <cell r="AT53">
            <v>0</v>
          </cell>
          <cell r="AU53">
            <v>0</v>
          </cell>
          <cell r="AV53">
            <v>68.399999999999991</v>
          </cell>
          <cell r="AW53">
            <v>0</v>
          </cell>
          <cell r="AX53">
            <v>0</v>
          </cell>
          <cell r="AY53">
            <v>0</v>
          </cell>
          <cell r="AZ53">
            <v>0</v>
          </cell>
          <cell r="BA53">
            <v>68.399999999999991</v>
          </cell>
          <cell r="BB53" t="str">
            <v/>
          </cell>
          <cell r="BC53" t="str">
            <v/>
          </cell>
          <cell r="BD53">
            <v>3</v>
          </cell>
          <cell r="BE53" t="str">
            <v/>
          </cell>
          <cell r="BF53" t="str">
            <v>3</v>
          </cell>
          <cell r="BG53">
            <v>35.687920230000003</v>
          </cell>
          <cell r="BH53">
            <v>0</v>
          </cell>
          <cell r="BI53">
            <v>0</v>
          </cell>
          <cell r="BJ53">
            <v>0</v>
          </cell>
          <cell r="BK53">
            <v>0</v>
          </cell>
          <cell r="BL53">
            <v>35.687920230000003</v>
          </cell>
          <cell r="BM53">
            <v>0</v>
          </cell>
          <cell r="BN53">
            <v>0</v>
          </cell>
          <cell r="BO53">
            <v>0</v>
          </cell>
          <cell r="BP53">
            <v>0</v>
          </cell>
          <cell r="BQ53">
            <v>0</v>
          </cell>
          <cell r="BR53">
            <v>0</v>
          </cell>
          <cell r="BS53">
            <v>35.687920230000003</v>
          </cell>
          <cell r="BT53">
            <v>0</v>
          </cell>
          <cell r="BU53">
            <v>0</v>
          </cell>
          <cell r="BV53">
            <v>0</v>
          </cell>
          <cell r="BW53">
            <v>0</v>
          </cell>
          <cell r="BX53">
            <v>35.687920230000003</v>
          </cell>
          <cell r="BY53">
            <v>0</v>
          </cell>
          <cell r="BZ53">
            <v>0</v>
          </cell>
          <cell r="CA53">
            <v>0</v>
          </cell>
          <cell r="CB53">
            <v>0</v>
          </cell>
          <cell r="CC53">
            <v>0</v>
          </cell>
          <cell r="CD53">
            <v>0</v>
          </cell>
          <cell r="CE53">
            <v>0</v>
          </cell>
          <cell r="CF53">
            <v>0</v>
          </cell>
          <cell r="CG53">
            <v>0</v>
          </cell>
          <cell r="CH53">
            <v>0</v>
          </cell>
          <cell r="CI53">
            <v>0</v>
          </cell>
          <cell r="CJ53">
            <v>0</v>
          </cell>
          <cell r="CK53">
            <v>35.687920230000003</v>
          </cell>
          <cell r="CL53">
            <v>0</v>
          </cell>
          <cell r="CM53">
            <v>0</v>
          </cell>
          <cell r="CN53">
            <v>0</v>
          </cell>
          <cell r="CO53">
            <v>0</v>
          </cell>
          <cell r="CP53">
            <v>35.687920230000003</v>
          </cell>
          <cell r="CQ53" t="str">
            <v/>
          </cell>
          <cell r="CR53" t="str">
            <v/>
          </cell>
          <cell r="CS53" t="str">
            <v/>
          </cell>
          <cell r="CT53" t="str">
            <v/>
          </cell>
          <cell r="CU53">
            <v>0</v>
          </cell>
          <cell r="CX53">
            <v>538.39458432500066</v>
          </cell>
          <cell r="CY53">
            <v>13.596950810000001</v>
          </cell>
          <cell r="CZ53">
            <v>463.821021409617</v>
          </cell>
          <cell r="DA53">
            <v>1.231258</v>
          </cell>
          <cell r="DB53">
            <v>59.745354105383711</v>
          </cell>
          <cell r="DE53">
            <v>444.93228801000004</v>
          </cell>
          <cell r="DG53">
            <v>213.89174822500064</v>
          </cell>
          <cell r="DH53">
            <v>121.98157685500064</v>
          </cell>
          <cell r="DI53">
            <v>91.91017137</v>
          </cell>
          <cell r="DJ53">
            <v>0</v>
          </cell>
          <cell r="DK53">
            <v>90.095419460000002</v>
          </cell>
          <cell r="DL53">
            <v>0</v>
          </cell>
          <cell r="DM53">
            <v>1.81475191</v>
          </cell>
          <cell r="DN53">
            <v>115.89174822500061</v>
          </cell>
          <cell r="DS53">
            <v>0</v>
          </cell>
          <cell r="DT53">
            <v>57</v>
          </cell>
          <cell r="DU53">
            <v>58.891748225000612</v>
          </cell>
          <cell r="DV53">
            <v>0</v>
          </cell>
          <cell r="DW53">
            <v>57</v>
          </cell>
          <cell r="DX53" t="str">
            <v/>
          </cell>
          <cell r="DY53">
            <v>1</v>
          </cell>
          <cell r="DZ53" t="str">
            <v/>
          </cell>
          <cell r="EA53" t="str">
            <v/>
          </cell>
          <cell r="EB53" t="str">
            <v>1</v>
          </cell>
          <cell r="EC53">
            <v>28.51928054</v>
          </cell>
          <cell r="ED53">
            <v>0</v>
          </cell>
          <cell r="EE53">
            <v>27.968232960000002</v>
          </cell>
          <cell r="EF53">
            <v>0</v>
          </cell>
          <cell r="EG53">
            <v>0.55104757999999998</v>
          </cell>
          <cell r="EH53">
            <v>0</v>
          </cell>
          <cell r="EI53">
            <v>0</v>
          </cell>
          <cell r="EJ53">
            <v>0</v>
          </cell>
          <cell r="EK53">
            <v>0</v>
          </cell>
          <cell r="EL53">
            <v>0</v>
          </cell>
          <cell r="EM53">
            <v>28.51928054</v>
          </cell>
          <cell r="EN53">
            <v>0</v>
          </cell>
          <cell r="EO53">
            <v>27.968232960000002</v>
          </cell>
          <cell r="EP53">
            <v>0</v>
          </cell>
          <cell r="EQ53">
            <v>0.55104757999999998</v>
          </cell>
          <cell r="ER53">
            <v>0</v>
          </cell>
          <cell r="ES53">
            <v>0</v>
          </cell>
          <cell r="ET53">
            <v>0</v>
          </cell>
          <cell r="EU53">
            <v>0</v>
          </cell>
          <cell r="EV53">
            <v>0</v>
          </cell>
          <cell r="EW53">
            <v>0</v>
          </cell>
          <cell r="EX53">
            <v>0</v>
          </cell>
          <cell r="EY53">
            <v>0</v>
          </cell>
          <cell r="EZ53">
            <v>0</v>
          </cell>
          <cell r="FA53">
            <v>0</v>
          </cell>
          <cell r="FB53">
            <v>28.51928054</v>
          </cell>
          <cell r="FC53">
            <v>0</v>
          </cell>
          <cell r="FD53">
            <v>27.968232960000002</v>
          </cell>
          <cell r="FE53">
            <v>0</v>
          </cell>
          <cell r="FF53">
            <v>0.55104757999999998</v>
          </cell>
          <cell r="FG53" t="str">
            <v/>
          </cell>
          <cell r="FH53">
            <v>1</v>
          </cell>
          <cell r="FI53">
            <v>1</v>
          </cell>
          <cell r="FJ53" t="str">
            <v/>
          </cell>
          <cell r="FK53" t="str">
            <v>1 1</v>
          </cell>
          <cell r="FN53">
            <v>538.39458432500066</v>
          </cell>
          <cell r="FO53">
            <v>0</v>
          </cell>
          <cell r="FP53">
            <v>0</v>
          </cell>
          <cell r="FQ53">
            <v>0</v>
          </cell>
          <cell r="FR53">
            <v>39.942</v>
          </cell>
          <cell r="FS53">
            <v>39.942</v>
          </cell>
          <cell r="FT53">
            <v>0</v>
          </cell>
          <cell r="FU53">
            <v>0</v>
          </cell>
          <cell r="FV53">
            <v>0</v>
          </cell>
          <cell r="FW53">
            <v>0</v>
          </cell>
          <cell r="FX53">
            <v>0</v>
          </cell>
          <cell r="FZ53">
            <v>0</v>
          </cell>
          <cell r="GA53">
            <v>0</v>
          </cell>
          <cell r="GB53">
            <v>0</v>
          </cell>
          <cell r="GC53">
            <v>0</v>
          </cell>
          <cell r="GD53">
            <v>0</v>
          </cell>
          <cell r="GE53">
            <v>0</v>
          </cell>
          <cell r="GF53">
            <v>0</v>
          </cell>
          <cell r="GG53">
            <v>0</v>
          </cell>
          <cell r="GH53">
            <v>0</v>
          </cell>
          <cell r="GI53">
            <v>0</v>
          </cell>
          <cell r="GJ53">
            <v>0</v>
          </cell>
          <cell r="GK53">
            <v>213.89174822500061</v>
          </cell>
          <cell r="GL53">
            <v>0</v>
          </cell>
          <cell r="GM53">
            <v>0</v>
          </cell>
          <cell r="GN53">
            <v>0</v>
          </cell>
          <cell r="GO53">
            <v>16.184000000000001</v>
          </cell>
          <cell r="GP53">
            <v>16.184000000000001</v>
          </cell>
          <cell r="GQ53">
            <v>0</v>
          </cell>
          <cell r="GR53">
            <v>0</v>
          </cell>
          <cell r="GS53">
            <v>0</v>
          </cell>
          <cell r="GT53">
            <v>0</v>
          </cell>
          <cell r="GU53">
            <v>0</v>
          </cell>
          <cell r="GV53">
            <v>0</v>
          </cell>
          <cell r="GW53">
            <v>0</v>
          </cell>
          <cell r="GX53">
            <v>0</v>
          </cell>
          <cell r="GY53">
            <v>0</v>
          </cell>
          <cell r="GZ53">
            <v>0</v>
          </cell>
          <cell r="HA53">
            <v>0</v>
          </cell>
          <cell r="HB53">
            <v>0</v>
          </cell>
          <cell r="HC53">
            <v>0</v>
          </cell>
          <cell r="HD53">
            <v>0</v>
          </cell>
          <cell r="HE53">
            <v>0</v>
          </cell>
          <cell r="HF53">
            <v>0</v>
          </cell>
          <cell r="HG53">
            <v>0</v>
          </cell>
          <cell r="HH53">
            <v>0</v>
          </cell>
          <cell r="HI53">
            <v>0</v>
          </cell>
          <cell r="HJ53">
            <v>0</v>
          </cell>
          <cell r="HK53">
            <v>0</v>
          </cell>
          <cell r="HL53">
            <v>0</v>
          </cell>
          <cell r="HM53">
            <v>0</v>
          </cell>
          <cell r="HN53">
            <v>0</v>
          </cell>
          <cell r="HO53">
            <v>0</v>
          </cell>
          <cell r="HP53">
            <v>0</v>
          </cell>
          <cell r="HQ53">
            <v>0</v>
          </cell>
          <cell r="HR53">
            <v>0</v>
          </cell>
          <cell r="HS53">
            <v>0</v>
          </cell>
          <cell r="HT53">
            <v>0</v>
          </cell>
          <cell r="HU53">
            <v>0</v>
          </cell>
          <cell r="HV53">
            <v>0</v>
          </cell>
          <cell r="HW53">
            <v>0</v>
          </cell>
          <cell r="HX53">
            <v>0</v>
          </cell>
          <cell r="HY53">
            <v>0</v>
          </cell>
          <cell r="HZ53">
            <v>0</v>
          </cell>
          <cell r="IA53">
            <v>0</v>
          </cell>
          <cell r="IB53">
            <v>0</v>
          </cell>
          <cell r="IC53">
            <v>213.89174822500061</v>
          </cell>
          <cell r="ID53">
            <v>0</v>
          </cell>
          <cell r="IE53">
            <v>0</v>
          </cell>
          <cell r="IF53">
            <v>0</v>
          </cell>
          <cell r="IG53">
            <v>16.184000000000001</v>
          </cell>
          <cell r="IH53">
            <v>16.184000000000001</v>
          </cell>
          <cell r="II53">
            <v>0</v>
          </cell>
          <cell r="IJ53">
            <v>0</v>
          </cell>
          <cell r="IK53">
            <v>0</v>
          </cell>
          <cell r="IL53">
            <v>0</v>
          </cell>
          <cell r="IM53">
            <v>0</v>
          </cell>
          <cell r="IN53">
            <v>0</v>
          </cell>
          <cell r="IO53">
            <v>0</v>
          </cell>
          <cell r="IP53">
            <v>0</v>
          </cell>
          <cell r="IQ53">
            <v>0</v>
          </cell>
          <cell r="IR53">
            <v>0</v>
          </cell>
          <cell r="IS53">
            <v>0</v>
          </cell>
          <cell r="IT53">
            <v>0</v>
          </cell>
          <cell r="IU53">
            <v>0</v>
          </cell>
          <cell r="IV53">
            <v>0</v>
          </cell>
          <cell r="IW53">
            <v>0</v>
          </cell>
          <cell r="IX53">
            <v>0</v>
          </cell>
          <cell r="IY53">
            <v>0</v>
          </cell>
          <cell r="IZ53">
            <v>0</v>
          </cell>
          <cell r="JA53">
            <v>0</v>
          </cell>
          <cell r="JB53">
            <v>0</v>
          </cell>
          <cell r="JC53">
            <v>0</v>
          </cell>
          <cell r="JD53">
            <v>0</v>
          </cell>
          <cell r="JE53">
            <v>0</v>
          </cell>
          <cell r="JF53">
            <v>0</v>
          </cell>
          <cell r="JG53">
            <v>0</v>
          </cell>
          <cell r="JH53">
            <v>0</v>
          </cell>
          <cell r="JI53">
            <v>0</v>
          </cell>
          <cell r="JJ53">
            <v>0</v>
          </cell>
          <cell r="JK53">
            <v>0</v>
          </cell>
          <cell r="JL53">
            <v>0</v>
          </cell>
          <cell r="JM53">
            <v>0</v>
          </cell>
          <cell r="JN53">
            <v>0</v>
          </cell>
          <cell r="JO53">
            <v>0</v>
          </cell>
          <cell r="JP53">
            <v>0</v>
          </cell>
          <cell r="JQ53">
            <v>0</v>
          </cell>
          <cell r="JR53">
            <v>0</v>
          </cell>
          <cell r="JS53">
            <v>0</v>
          </cell>
          <cell r="JT53">
            <v>0</v>
          </cell>
          <cell r="JU53">
            <v>0</v>
          </cell>
          <cell r="JV53">
            <v>0</v>
          </cell>
          <cell r="JW53">
            <v>0</v>
          </cell>
          <cell r="JX53">
            <v>0</v>
          </cell>
          <cell r="JY53">
            <v>0</v>
          </cell>
          <cell r="JZ53">
            <v>0</v>
          </cell>
          <cell r="KA53">
            <v>0</v>
          </cell>
          <cell r="KB53">
            <v>0</v>
          </cell>
          <cell r="KC53">
            <v>0</v>
          </cell>
          <cell r="KD53">
            <v>0</v>
          </cell>
          <cell r="KE53">
            <v>0</v>
          </cell>
          <cell r="KF53">
            <v>0</v>
          </cell>
          <cell r="KG53">
            <v>0</v>
          </cell>
          <cell r="KH53">
            <v>0</v>
          </cell>
          <cell r="KI53">
            <v>0</v>
          </cell>
          <cell r="KJ53">
            <v>0</v>
          </cell>
          <cell r="KK53">
            <v>0</v>
          </cell>
          <cell r="KL53">
            <v>0</v>
          </cell>
          <cell r="KM53">
            <v>0</v>
          </cell>
          <cell r="KN53">
            <v>0</v>
          </cell>
          <cell r="KO53">
            <v>0</v>
          </cell>
          <cell r="KP53">
            <v>0</v>
          </cell>
          <cell r="KQ53">
            <v>0</v>
          </cell>
          <cell r="KR53">
            <v>0</v>
          </cell>
          <cell r="KS53">
            <v>0</v>
          </cell>
          <cell r="KT53">
            <v>0</v>
          </cell>
          <cell r="KU53">
            <v>0</v>
          </cell>
          <cell r="KV53">
            <v>0</v>
          </cell>
          <cell r="KW53">
            <v>0</v>
          </cell>
          <cell r="KX53">
            <v>0</v>
          </cell>
          <cell r="KY53">
            <v>0</v>
          </cell>
          <cell r="KZ53">
            <v>0</v>
          </cell>
          <cell r="LA53">
            <v>0</v>
          </cell>
          <cell r="LB53">
            <v>0</v>
          </cell>
          <cell r="LC53">
            <v>0</v>
          </cell>
          <cell r="LD53">
            <v>0</v>
          </cell>
          <cell r="LE53">
            <v>0</v>
          </cell>
          <cell r="LF53">
            <v>0</v>
          </cell>
          <cell r="LG53">
            <v>0</v>
          </cell>
          <cell r="LH53">
            <v>0</v>
          </cell>
          <cell r="LI53">
            <v>0</v>
          </cell>
          <cell r="LJ53">
            <v>0</v>
          </cell>
          <cell r="LK53">
            <v>0</v>
          </cell>
          <cell r="LL53">
            <v>0</v>
          </cell>
          <cell r="LQ53">
            <v>0</v>
          </cell>
          <cell r="LR53">
            <v>0</v>
          </cell>
          <cell r="LS53">
            <v>0</v>
          </cell>
          <cell r="LT53">
            <v>0</v>
          </cell>
          <cell r="LU53">
            <v>0</v>
          </cell>
          <cell r="LX53">
            <v>0</v>
          </cell>
          <cell r="LY53">
            <v>0</v>
          </cell>
          <cell r="LZ53">
            <v>0</v>
          </cell>
          <cell r="MA53">
            <v>0</v>
          </cell>
          <cell r="MB53">
            <v>0</v>
          </cell>
          <cell r="MC53">
            <v>0</v>
          </cell>
          <cell r="MD53">
            <v>0</v>
          </cell>
          <cell r="ME53">
            <v>0</v>
          </cell>
          <cell r="MF53">
            <v>0</v>
          </cell>
          <cell r="MG53">
            <v>0</v>
          </cell>
          <cell r="MH53">
            <v>0</v>
          </cell>
          <cell r="MI53">
            <v>0</v>
          </cell>
          <cell r="MJ53">
            <v>0</v>
          </cell>
          <cell r="MK53">
            <v>0</v>
          </cell>
          <cell r="ML53">
            <v>0</v>
          </cell>
          <cell r="MM53">
            <v>0</v>
          </cell>
          <cell r="MN53">
            <v>0</v>
          </cell>
          <cell r="MO53">
            <v>0</v>
          </cell>
          <cell r="MP53">
            <v>0</v>
          </cell>
          <cell r="MQ53">
            <v>0</v>
          </cell>
          <cell r="MR53">
            <v>0</v>
          </cell>
          <cell r="MS53">
            <v>0</v>
          </cell>
          <cell r="MT53">
            <v>0</v>
          </cell>
          <cell r="MU53">
            <v>0</v>
          </cell>
          <cell r="MV53">
            <v>0</v>
          </cell>
          <cell r="MW53">
            <v>0</v>
          </cell>
          <cell r="MX53">
            <v>0</v>
          </cell>
          <cell r="MY53">
            <v>0</v>
          </cell>
          <cell r="MZ53">
            <v>0</v>
          </cell>
          <cell r="NA53">
            <v>0</v>
          </cell>
          <cell r="NB53">
            <v>0</v>
          </cell>
          <cell r="NC53">
            <v>0</v>
          </cell>
          <cell r="ND53">
            <v>0</v>
          </cell>
          <cell r="NE53">
            <v>0</v>
          </cell>
          <cell r="NF53">
            <v>0</v>
          </cell>
          <cell r="NG53">
            <v>0</v>
          </cell>
          <cell r="NH53">
            <v>0</v>
          </cell>
          <cell r="NI53">
            <v>0</v>
          </cell>
          <cell r="NJ53">
            <v>0</v>
          </cell>
          <cell r="NK53">
            <v>0</v>
          </cell>
          <cell r="NL53">
            <v>0</v>
          </cell>
          <cell r="NM53">
            <v>0</v>
          </cell>
          <cell r="NN53">
            <v>0</v>
          </cell>
          <cell r="NO53">
            <v>0</v>
          </cell>
          <cell r="NP53">
            <v>0</v>
          </cell>
          <cell r="NQ53">
            <v>0</v>
          </cell>
          <cell r="NR53">
            <v>0</v>
          </cell>
          <cell r="NS53">
            <v>0</v>
          </cell>
          <cell r="NT53">
            <v>0</v>
          </cell>
          <cell r="NU53">
            <v>0</v>
          </cell>
          <cell r="NV53">
            <v>0</v>
          </cell>
          <cell r="NW53">
            <v>0</v>
          </cell>
          <cell r="NX53">
            <v>0</v>
          </cell>
          <cell r="NY53">
            <v>0</v>
          </cell>
          <cell r="NZ53">
            <v>0</v>
          </cell>
          <cell r="OA53">
            <v>0</v>
          </cell>
          <cell r="OB53">
            <v>0</v>
          </cell>
          <cell r="OC53">
            <v>0</v>
          </cell>
          <cell r="OD53">
            <v>0</v>
          </cell>
          <cell r="OE53">
            <v>0</v>
          </cell>
          <cell r="OF53">
            <v>0</v>
          </cell>
          <cell r="OG53">
            <v>0</v>
          </cell>
          <cell r="OH53">
            <v>0</v>
          </cell>
          <cell r="OI53">
            <v>0</v>
          </cell>
          <cell r="OJ53">
            <v>0</v>
          </cell>
          <cell r="OL53">
            <v>2019</v>
          </cell>
          <cell r="OM53">
            <v>2024</v>
          </cell>
          <cell r="ON53">
            <v>2025</v>
          </cell>
          <cell r="OO53">
            <v>2025</v>
          </cell>
          <cell r="OP53" t="str">
            <v>с</v>
          </cell>
          <cell r="OT53">
            <v>643.10910763000015</v>
          </cell>
          <cell r="OV53">
            <v>23.757999999999999</v>
          </cell>
          <cell r="OW53">
            <v>0</v>
          </cell>
          <cell r="OX53">
            <v>0</v>
          </cell>
          <cell r="OY53">
            <v>0</v>
          </cell>
          <cell r="OZ53">
            <v>324.50283609999997</v>
          </cell>
        </row>
        <row r="54">
          <cell r="A54" t="str">
            <v>M_Che446</v>
          </cell>
          <cell r="B54" t="str">
            <v>1.1.2.2.1</v>
          </cell>
          <cell r="C54" t="str">
            <v>Реконструкция ВЛ-10 кВ Ф-2 ПС 35 "Ножай-Юрт" с. Мехкешты с. Даттах, с. Зандак,  с.Чеччель-Хи, с. Гиляны, с.Татай-Хутор, с. Байтарки, с. Симсир, с. Мажгара, протяженностью 16 км</v>
          </cell>
          <cell r="D54" t="str">
            <v>M_Che446</v>
          </cell>
          <cell r="E54">
            <v>44.407445565111715</v>
          </cell>
          <cell r="H54">
            <v>28.192049560000001</v>
          </cell>
          <cell r="J54">
            <v>44.407445565111715</v>
          </cell>
          <cell r="K54">
            <v>41.563887505111715</v>
          </cell>
          <cell r="L54">
            <v>2.8435580599999999</v>
          </cell>
          <cell r="M54">
            <v>0</v>
          </cell>
          <cell r="N54">
            <v>0</v>
          </cell>
          <cell r="O54">
            <v>2.3696317166666665</v>
          </cell>
          <cell r="P54">
            <v>0</v>
          </cell>
          <cell r="Q54">
            <v>0.47392634333333339</v>
          </cell>
          <cell r="R54">
            <v>5.6795001736089121</v>
          </cell>
          <cell r="S54">
            <v>0</v>
          </cell>
          <cell r="T54">
            <v>0</v>
          </cell>
          <cell r="U54">
            <v>4.7329168113407603</v>
          </cell>
          <cell r="V54">
            <v>0</v>
          </cell>
          <cell r="W54">
            <v>0.94658336226815187</v>
          </cell>
          <cell r="X54">
            <v>0</v>
          </cell>
          <cell r="Y54">
            <v>0</v>
          </cell>
          <cell r="Z54">
            <v>0</v>
          </cell>
          <cell r="AA54">
            <v>0</v>
          </cell>
          <cell r="AB54">
            <v>0</v>
          </cell>
          <cell r="AC54">
            <v>0</v>
          </cell>
          <cell r="AD54">
            <v>0</v>
          </cell>
          <cell r="AE54">
            <v>0</v>
          </cell>
          <cell r="AF54">
            <v>0</v>
          </cell>
          <cell r="AG54">
            <v>0</v>
          </cell>
          <cell r="AH54">
            <v>0</v>
          </cell>
          <cell r="AI54">
            <v>0</v>
          </cell>
          <cell r="AJ54">
            <v>5.6795001736089121</v>
          </cell>
          <cell r="AK54">
            <v>0</v>
          </cell>
          <cell r="AL54">
            <v>0</v>
          </cell>
          <cell r="AM54">
            <v>4.7329168113407603</v>
          </cell>
          <cell r="AN54">
            <v>0</v>
          </cell>
          <cell r="AO54">
            <v>0.94658336226815187</v>
          </cell>
          <cell r="AP54">
            <v>0</v>
          </cell>
          <cell r="AQ54">
            <v>0</v>
          </cell>
          <cell r="AR54">
            <v>0</v>
          </cell>
          <cell r="AS54">
            <v>0</v>
          </cell>
          <cell r="AT54">
            <v>0</v>
          </cell>
          <cell r="AU54">
            <v>0</v>
          </cell>
          <cell r="AV54">
            <v>0</v>
          </cell>
          <cell r="AW54">
            <v>0</v>
          </cell>
          <cell r="AX54">
            <v>0</v>
          </cell>
          <cell r="AY54">
            <v>0</v>
          </cell>
          <cell r="AZ54">
            <v>0</v>
          </cell>
          <cell r="BA54">
            <v>0</v>
          </cell>
          <cell r="BB54" t="str">
            <v/>
          </cell>
          <cell r="BC54" t="str">
            <v/>
          </cell>
          <cell r="BD54">
            <v>3</v>
          </cell>
          <cell r="BE54" t="str">
            <v/>
          </cell>
          <cell r="BF54" t="str">
            <v>3</v>
          </cell>
          <cell r="BG54">
            <v>25.348491500000002</v>
          </cell>
          <cell r="BH54">
            <v>0</v>
          </cell>
          <cell r="BI54">
            <v>0</v>
          </cell>
          <cell r="BJ54">
            <v>21.123742916666668</v>
          </cell>
          <cell r="BK54">
            <v>0</v>
          </cell>
          <cell r="BL54">
            <v>4.2247485833333336</v>
          </cell>
          <cell r="BM54">
            <v>0</v>
          </cell>
          <cell r="BN54">
            <v>0</v>
          </cell>
          <cell r="BO54">
            <v>0</v>
          </cell>
          <cell r="BP54">
            <v>0</v>
          </cell>
          <cell r="BQ54">
            <v>0</v>
          </cell>
          <cell r="BR54">
            <v>0</v>
          </cell>
          <cell r="BS54">
            <v>25.348491500000002</v>
          </cell>
          <cell r="BT54">
            <v>0</v>
          </cell>
          <cell r="BU54">
            <v>0</v>
          </cell>
          <cell r="BV54">
            <v>21.123742916666668</v>
          </cell>
          <cell r="BW54">
            <v>0</v>
          </cell>
          <cell r="BX54">
            <v>4.2247485833333336</v>
          </cell>
          <cell r="BY54">
            <v>0</v>
          </cell>
          <cell r="BZ54">
            <v>0</v>
          </cell>
          <cell r="CA54">
            <v>0</v>
          </cell>
          <cell r="CB54">
            <v>0</v>
          </cell>
          <cell r="CC54">
            <v>0</v>
          </cell>
          <cell r="CD54">
            <v>0</v>
          </cell>
          <cell r="CE54">
            <v>0</v>
          </cell>
          <cell r="CF54">
            <v>0</v>
          </cell>
          <cell r="CG54">
            <v>0</v>
          </cell>
          <cell r="CH54">
            <v>0</v>
          </cell>
          <cell r="CI54">
            <v>0</v>
          </cell>
          <cell r="CJ54">
            <v>0</v>
          </cell>
          <cell r="CK54">
            <v>25.348491500000002</v>
          </cell>
          <cell r="CL54">
            <v>0</v>
          </cell>
          <cell r="CM54">
            <v>0</v>
          </cell>
          <cell r="CN54">
            <v>21.123742916666668</v>
          </cell>
          <cell r="CO54">
            <v>0</v>
          </cell>
          <cell r="CP54">
            <v>4.2247485833333336</v>
          </cell>
          <cell r="CQ54" t="str">
            <v/>
          </cell>
          <cell r="CR54" t="str">
            <v/>
          </cell>
          <cell r="CS54" t="str">
            <v/>
          </cell>
          <cell r="CT54" t="str">
            <v/>
          </cell>
          <cell r="CU54">
            <v>0</v>
          </cell>
          <cell r="CX54">
            <v>37.0062046375931</v>
          </cell>
          <cell r="CY54">
            <v>2.5845207863506401</v>
          </cell>
          <cell r="CZ54">
            <v>28.8310190270455</v>
          </cell>
          <cell r="DA54">
            <v>2.4879649585058199</v>
          </cell>
          <cell r="DB54">
            <v>3.1026998656911435</v>
          </cell>
          <cell r="DE54">
            <v>24.605150586666667</v>
          </cell>
          <cell r="DG54">
            <v>37.006204640926434</v>
          </cell>
          <cell r="DH54">
            <v>34.636572920926433</v>
          </cell>
          <cell r="DI54">
            <v>2.3696317200000001</v>
          </cell>
          <cell r="DJ54">
            <v>2.3696317200000001</v>
          </cell>
          <cell r="DK54">
            <v>0</v>
          </cell>
          <cell r="DL54">
            <v>0</v>
          </cell>
          <cell r="DM54">
            <v>0</v>
          </cell>
          <cell r="DN54">
            <v>23.832513170228399</v>
          </cell>
          <cell r="DS54">
            <v>0</v>
          </cell>
          <cell r="DT54">
            <v>0</v>
          </cell>
          <cell r="DU54">
            <v>23.832513170228399</v>
          </cell>
          <cell r="DV54">
            <v>0</v>
          </cell>
          <cell r="DW54">
            <v>0</v>
          </cell>
          <cell r="DX54" t="str">
            <v/>
          </cell>
          <cell r="DY54">
            <v>1</v>
          </cell>
          <cell r="DZ54" t="str">
            <v/>
          </cell>
          <cell r="EA54" t="str">
            <v/>
          </cell>
          <cell r="EB54" t="str">
            <v>1</v>
          </cell>
          <cell r="EC54">
            <v>22.23551887</v>
          </cell>
          <cell r="ED54">
            <v>0</v>
          </cell>
          <cell r="EE54">
            <v>20.689925859999999</v>
          </cell>
          <cell r="EF54">
            <v>1.5455930099999999</v>
          </cell>
          <cell r="EG54">
            <v>0</v>
          </cell>
          <cell r="EH54">
            <v>0</v>
          </cell>
          <cell r="EI54">
            <v>0</v>
          </cell>
          <cell r="EJ54">
            <v>0</v>
          </cell>
          <cell r="EK54">
            <v>0</v>
          </cell>
          <cell r="EL54">
            <v>0</v>
          </cell>
          <cell r="EM54">
            <v>22.23551887</v>
          </cell>
          <cell r="EN54">
            <v>0</v>
          </cell>
          <cell r="EO54">
            <v>20.689925859999999</v>
          </cell>
          <cell r="EP54">
            <v>1.5455930099999999</v>
          </cell>
          <cell r="EQ54">
            <v>0</v>
          </cell>
          <cell r="ER54">
            <v>0</v>
          </cell>
          <cell r="ES54">
            <v>0</v>
          </cell>
          <cell r="ET54">
            <v>0</v>
          </cell>
          <cell r="EU54">
            <v>0</v>
          </cell>
          <cell r="EV54">
            <v>0</v>
          </cell>
          <cell r="EW54">
            <v>0</v>
          </cell>
          <cell r="EX54">
            <v>0</v>
          </cell>
          <cell r="EY54">
            <v>0</v>
          </cell>
          <cell r="EZ54">
            <v>0</v>
          </cell>
          <cell r="FA54">
            <v>0</v>
          </cell>
          <cell r="FB54">
            <v>22.23551887</v>
          </cell>
          <cell r="FC54">
            <v>0</v>
          </cell>
          <cell r="FD54">
            <v>20.689925859999999</v>
          </cell>
          <cell r="FE54">
            <v>1.5455930099999999</v>
          </cell>
          <cell r="FF54">
            <v>0</v>
          </cell>
          <cell r="FG54" t="str">
            <v/>
          </cell>
          <cell r="FH54" t="str">
            <v/>
          </cell>
          <cell r="FI54">
            <v>1</v>
          </cell>
          <cell r="FJ54" t="str">
            <v/>
          </cell>
          <cell r="FK54" t="str">
            <v>1</v>
          </cell>
          <cell r="FN54">
            <v>37.0062046375931</v>
          </cell>
          <cell r="FO54">
            <v>0</v>
          </cell>
          <cell r="FP54">
            <v>0</v>
          </cell>
          <cell r="FQ54">
            <v>0</v>
          </cell>
          <cell r="FR54">
            <v>16</v>
          </cell>
          <cell r="FS54">
            <v>16</v>
          </cell>
          <cell r="FT54">
            <v>0</v>
          </cell>
          <cell r="FU54">
            <v>0</v>
          </cell>
          <cell r="FV54">
            <v>0</v>
          </cell>
          <cell r="FW54">
            <v>0</v>
          </cell>
          <cell r="FX54">
            <v>0</v>
          </cell>
          <cell r="FZ54">
            <v>0</v>
          </cell>
          <cell r="GA54">
            <v>0</v>
          </cell>
          <cell r="GB54">
            <v>0</v>
          </cell>
          <cell r="GC54">
            <v>0</v>
          </cell>
          <cell r="GD54">
            <v>0</v>
          </cell>
          <cell r="GE54">
            <v>0</v>
          </cell>
          <cell r="GF54">
            <v>0</v>
          </cell>
          <cell r="GG54">
            <v>0</v>
          </cell>
          <cell r="GH54">
            <v>0</v>
          </cell>
          <cell r="GI54">
            <v>0</v>
          </cell>
          <cell r="GJ54">
            <v>0</v>
          </cell>
          <cell r="GK54">
            <v>37.0062046375931</v>
          </cell>
          <cell r="GL54">
            <v>0</v>
          </cell>
          <cell r="GM54">
            <v>0</v>
          </cell>
          <cell r="GN54">
            <v>0</v>
          </cell>
          <cell r="GO54">
            <v>16</v>
          </cell>
          <cell r="GP54">
            <v>16</v>
          </cell>
          <cell r="GQ54">
            <v>0</v>
          </cell>
          <cell r="GR54">
            <v>0</v>
          </cell>
          <cell r="GS54">
            <v>0</v>
          </cell>
          <cell r="GT54">
            <v>0</v>
          </cell>
          <cell r="GU54">
            <v>0</v>
          </cell>
          <cell r="GV54">
            <v>0</v>
          </cell>
          <cell r="GW54">
            <v>0</v>
          </cell>
          <cell r="GX54">
            <v>0</v>
          </cell>
          <cell r="GY54">
            <v>0</v>
          </cell>
          <cell r="GZ54">
            <v>0</v>
          </cell>
          <cell r="HA54">
            <v>0</v>
          </cell>
          <cell r="HB54">
            <v>0</v>
          </cell>
          <cell r="HC54">
            <v>0</v>
          </cell>
          <cell r="HD54">
            <v>0</v>
          </cell>
          <cell r="HE54">
            <v>0</v>
          </cell>
          <cell r="HF54">
            <v>0</v>
          </cell>
          <cell r="HG54">
            <v>0</v>
          </cell>
          <cell r="HH54">
            <v>0</v>
          </cell>
          <cell r="HI54">
            <v>0</v>
          </cell>
          <cell r="HJ54">
            <v>0</v>
          </cell>
          <cell r="HK54">
            <v>0</v>
          </cell>
          <cell r="HL54">
            <v>0</v>
          </cell>
          <cell r="HM54">
            <v>0</v>
          </cell>
          <cell r="HN54">
            <v>0</v>
          </cell>
          <cell r="HO54">
            <v>0</v>
          </cell>
          <cell r="HP54">
            <v>0</v>
          </cell>
          <cell r="HQ54">
            <v>0</v>
          </cell>
          <cell r="HR54">
            <v>0</v>
          </cell>
          <cell r="HS54">
            <v>0</v>
          </cell>
          <cell r="HT54">
            <v>0</v>
          </cell>
          <cell r="HU54">
            <v>0</v>
          </cell>
          <cell r="HV54">
            <v>0</v>
          </cell>
          <cell r="HW54">
            <v>0</v>
          </cell>
          <cell r="HX54">
            <v>0</v>
          </cell>
          <cell r="HY54">
            <v>0</v>
          </cell>
          <cell r="HZ54">
            <v>0</v>
          </cell>
          <cell r="IA54">
            <v>0</v>
          </cell>
          <cell r="IB54">
            <v>0</v>
          </cell>
          <cell r="IC54">
            <v>37.0062046375931</v>
          </cell>
          <cell r="ID54">
            <v>0</v>
          </cell>
          <cell r="IE54">
            <v>0</v>
          </cell>
          <cell r="IF54">
            <v>0</v>
          </cell>
          <cell r="IG54">
            <v>16</v>
          </cell>
          <cell r="IH54">
            <v>16</v>
          </cell>
          <cell r="II54">
            <v>0</v>
          </cell>
          <cell r="IJ54">
            <v>0</v>
          </cell>
          <cell r="IK54">
            <v>0</v>
          </cell>
          <cell r="IL54">
            <v>0</v>
          </cell>
          <cell r="IM54">
            <v>0</v>
          </cell>
          <cell r="IN54">
            <v>0</v>
          </cell>
          <cell r="IO54">
            <v>0</v>
          </cell>
          <cell r="IP54">
            <v>0</v>
          </cell>
          <cell r="IQ54">
            <v>0</v>
          </cell>
          <cell r="IR54">
            <v>0</v>
          </cell>
          <cell r="IS54">
            <v>0</v>
          </cell>
          <cell r="IT54">
            <v>0</v>
          </cell>
          <cell r="IU54">
            <v>0</v>
          </cell>
          <cell r="IV54">
            <v>0</v>
          </cell>
          <cell r="IW54">
            <v>0</v>
          </cell>
          <cell r="IX54">
            <v>0</v>
          </cell>
          <cell r="IY54">
            <v>0</v>
          </cell>
          <cell r="IZ54">
            <v>0</v>
          </cell>
          <cell r="JA54">
            <v>0</v>
          </cell>
          <cell r="JB54">
            <v>0</v>
          </cell>
          <cell r="JC54">
            <v>0</v>
          </cell>
          <cell r="JD54">
            <v>0</v>
          </cell>
          <cell r="JE54">
            <v>0</v>
          </cell>
          <cell r="JF54">
            <v>0</v>
          </cell>
          <cell r="JG54">
            <v>0</v>
          </cell>
          <cell r="JH54">
            <v>0</v>
          </cell>
          <cell r="JI54">
            <v>0</v>
          </cell>
          <cell r="JJ54">
            <v>0</v>
          </cell>
          <cell r="JK54">
            <v>0</v>
          </cell>
          <cell r="JL54">
            <v>0</v>
          </cell>
          <cell r="JM54">
            <v>0</v>
          </cell>
          <cell r="JN54">
            <v>0</v>
          </cell>
          <cell r="JO54">
            <v>0</v>
          </cell>
          <cell r="JP54">
            <v>0</v>
          </cell>
          <cell r="JQ54">
            <v>0</v>
          </cell>
          <cell r="JR54">
            <v>0</v>
          </cell>
          <cell r="JS54">
            <v>0</v>
          </cell>
          <cell r="JT54">
            <v>0</v>
          </cell>
          <cell r="JU54">
            <v>0</v>
          </cell>
          <cell r="JV54">
            <v>0</v>
          </cell>
          <cell r="JW54">
            <v>0</v>
          </cell>
          <cell r="JX54">
            <v>0</v>
          </cell>
          <cell r="JY54">
            <v>0</v>
          </cell>
          <cell r="JZ54">
            <v>0</v>
          </cell>
          <cell r="KA54">
            <v>0</v>
          </cell>
          <cell r="KB54">
            <v>0</v>
          </cell>
          <cell r="KC54">
            <v>0</v>
          </cell>
          <cell r="KD54">
            <v>0</v>
          </cell>
          <cell r="KE54">
            <v>0</v>
          </cell>
          <cell r="KF54">
            <v>0</v>
          </cell>
          <cell r="KG54">
            <v>0</v>
          </cell>
          <cell r="KH54">
            <v>0</v>
          </cell>
          <cell r="KI54">
            <v>0</v>
          </cell>
          <cell r="KJ54">
            <v>0</v>
          </cell>
          <cell r="KK54">
            <v>0</v>
          </cell>
          <cell r="KL54">
            <v>0</v>
          </cell>
          <cell r="KM54">
            <v>0</v>
          </cell>
          <cell r="KN54">
            <v>0</v>
          </cell>
          <cell r="KO54">
            <v>0</v>
          </cell>
          <cell r="KP54">
            <v>0</v>
          </cell>
          <cell r="KQ54">
            <v>0</v>
          </cell>
          <cell r="KR54">
            <v>0</v>
          </cell>
          <cell r="KS54">
            <v>0</v>
          </cell>
          <cell r="KT54">
            <v>0</v>
          </cell>
          <cell r="KU54">
            <v>0</v>
          </cell>
          <cell r="KV54">
            <v>0</v>
          </cell>
          <cell r="KW54">
            <v>0</v>
          </cell>
          <cell r="KX54">
            <v>0</v>
          </cell>
          <cell r="KY54">
            <v>0</v>
          </cell>
          <cell r="KZ54">
            <v>0</v>
          </cell>
          <cell r="LA54">
            <v>0</v>
          </cell>
          <cell r="LB54">
            <v>0</v>
          </cell>
          <cell r="LC54">
            <v>0</v>
          </cell>
          <cell r="LD54">
            <v>0</v>
          </cell>
          <cell r="LE54">
            <v>0</v>
          </cell>
          <cell r="LF54">
            <v>0</v>
          </cell>
          <cell r="LG54">
            <v>0</v>
          </cell>
          <cell r="LH54">
            <v>0</v>
          </cell>
          <cell r="LI54">
            <v>0</v>
          </cell>
          <cell r="LJ54">
            <v>0</v>
          </cell>
          <cell r="LK54">
            <v>0</v>
          </cell>
          <cell r="LL54">
            <v>0</v>
          </cell>
          <cell r="LQ54">
            <v>0</v>
          </cell>
          <cell r="LR54">
            <v>0</v>
          </cell>
          <cell r="LS54">
            <v>0</v>
          </cell>
          <cell r="LT54">
            <v>0</v>
          </cell>
          <cell r="LU54">
            <v>0</v>
          </cell>
          <cell r="LX54">
            <v>0</v>
          </cell>
          <cell r="LY54">
            <v>0</v>
          </cell>
          <cell r="LZ54">
            <v>0</v>
          </cell>
          <cell r="MA54">
            <v>0</v>
          </cell>
          <cell r="MB54">
            <v>0</v>
          </cell>
          <cell r="MC54">
            <v>0</v>
          </cell>
          <cell r="MD54">
            <v>0</v>
          </cell>
          <cell r="ME54">
            <v>0</v>
          </cell>
          <cell r="MF54">
            <v>0</v>
          </cell>
          <cell r="MG54">
            <v>0</v>
          </cell>
          <cell r="MH54">
            <v>0</v>
          </cell>
          <cell r="MI54">
            <v>0</v>
          </cell>
          <cell r="MJ54">
            <v>0</v>
          </cell>
          <cell r="MK54">
            <v>0</v>
          </cell>
          <cell r="ML54">
            <v>0</v>
          </cell>
          <cell r="MM54">
            <v>0</v>
          </cell>
          <cell r="MN54">
            <v>0</v>
          </cell>
          <cell r="MO54">
            <v>0</v>
          </cell>
          <cell r="MP54">
            <v>0</v>
          </cell>
          <cell r="MQ54">
            <v>0</v>
          </cell>
          <cell r="MR54">
            <v>0</v>
          </cell>
          <cell r="MS54">
            <v>0</v>
          </cell>
          <cell r="MT54">
            <v>0</v>
          </cell>
          <cell r="MU54">
            <v>0</v>
          </cell>
          <cell r="MV54">
            <v>0</v>
          </cell>
          <cell r="MW54">
            <v>0</v>
          </cell>
          <cell r="MX54">
            <v>0</v>
          </cell>
          <cell r="MY54">
            <v>0</v>
          </cell>
          <cell r="MZ54">
            <v>0</v>
          </cell>
          <cell r="NA54">
            <v>0</v>
          </cell>
          <cell r="NB54">
            <v>0</v>
          </cell>
          <cell r="NC54">
            <v>0</v>
          </cell>
          <cell r="ND54">
            <v>0</v>
          </cell>
          <cell r="NE54">
            <v>0</v>
          </cell>
          <cell r="NF54">
            <v>0</v>
          </cell>
          <cell r="NG54">
            <v>0</v>
          </cell>
          <cell r="NH54">
            <v>0</v>
          </cell>
          <cell r="NI54">
            <v>0</v>
          </cell>
          <cell r="NJ54">
            <v>0</v>
          </cell>
          <cell r="NK54">
            <v>0</v>
          </cell>
          <cell r="NL54">
            <v>0</v>
          </cell>
          <cell r="NM54">
            <v>0</v>
          </cell>
          <cell r="NN54">
            <v>0</v>
          </cell>
          <cell r="NO54">
            <v>0</v>
          </cell>
          <cell r="NP54">
            <v>0</v>
          </cell>
          <cell r="NQ54">
            <v>0</v>
          </cell>
          <cell r="NR54">
            <v>0</v>
          </cell>
          <cell r="NS54">
            <v>0</v>
          </cell>
          <cell r="NT54">
            <v>0</v>
          </cell>
          <cell r="NU54">
            <v>0</v>
          </cell>
          <cell r="NV54">
            <v>0</v>
          </cell>
          <cell r="NW54">
            <v>0</v>
          </cell>
          <cell r="NX54">
            <v>0</v>
          </cell>
          <cell r="NY54">
            <v>0</v>
          </cell>
          <cell r="NZ54">
            <v>0</v>
          </cell>
          <cell r="OA54">
            <v>0</v>
          </cell>
          <cell r="OB54">
            <v>0</v>
          </cell>
          <cell r="OC54">
            <v>0</v>
          </cell>
          <cell r="OD54">
            <v>0</v>
          </cell>
          <cell r="OE54">
            <v>0</v>
          </cell>
          <cell r="OF54">
            <v>0</v>
          </cell>
          <cell r="OG54">
            <v>0</v>
          </cell>
          <cell r="OH54">
            <v>0</v>
          </cell>
          <cell r="OI54">
            <v>0</v>
          </cell>
          <cell r="OJ54">
            <v>0</v>
          </cell>
          <cell r="OL54">
            <v>2023</v>
          </cell>
          <cell r="OM54">
            <v>2024</v>
          </cell>
          <cell r="ON54">
            <v>2025</v>
          </cell>
          <cell r="OO54">
            <v>2025</v>
          </cell>
          <cell r="OP54" t="str">
            <v>п</v>
          </cell>
          <cell r="OT54">
            <v>44.407445565111715</v>
          </cell>
          <cell r="OV54">
            <v>0</v>
          </cell>
          <cell r="OW54">
            <v>0</v>
          </cell>
          <cell r="OX54">
            <v>0</v>
          </cell>
          <cell r="OY54">
            <v>0</v>
          </cell>
          <cell r="OZ54">
            <v>0</v>
          </cell>
        </row>
        <row r="55">
          <cell r="A55" t="str">
            <v>M_Che447</v>
          </cell>
          <cell r="B55" t="str">
            <v>1.1.2.2.1</v>
          </cell>
          <cell r="C55" t="str">
            <v>Реконструкция ВЛ-6кВ Ф-19 ПС 110 "Ойсунгур" с.Ишхой-Юрт, протяженностью 11,82 км</v>
          </cell>
          <cell r="D55" t="str">
            <v>M_Che447</v>
          </cell>
          <cell r="E55">
            <v>36.108429390060891</v>
          </cell>
          <cell r="H55">
            <v>0</v>
          </cell>
          <cell r="J55">
            <v>36.108429390060891</v>
          </cell>
          <cell r="K55">
            <v>36.108429390060891</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cell r="BA55">
            <v>0</v>
          </cell>
          <cell r="BB55" t="str">
            <v/>
          </cell>
          <cell r="BC55" t="str">
            <v/>
          </cell>
          <cell r="BD55" t="str">
            <v/>
          </cell>
          <cell r="BE55" t="str">
            <v/>
          </cell>
          <cell r="BF55">
            <v>0</v>
          </cell>
          <cell r="BG55">
            <v>0</v>
          </cell>
          <cell r="BH55">
            <v>0</v>
          </cell>
          <cell r="BI55">
            <v>0</v>
          </cell>
          <cell r="BJ55">
            <v>0</v>
          </cell>
          <cell r="BK55">
            <v>0</v>
          </cell>
          <cell r="BL55">
            <v>0</v>
          </cell>
          <cell r="BM55">
            <v>0</v>
          </cell>
          <cell r="BN55">
            <v>0</v>
          </cell>
          <cell r="BO55">
            <v>0</v>
          </cell>
          <cell r="BP55">
            <v>0</v>
          </cell>
          <cell r="BQ55">
            <v>0</v>
          </cell>
          <cell r="BR55">
            <v>0</v>
          </cell>
          <cell r="BS55">
            <v>0</v>
          </cell>
          <cell r="BT55">
            <v>0</v>
          </cell>
          <cell r="BU55">
            <v>0</v>
          </cell>
          <cell r="BV55">
            <v>0</v>
          </cell>
          <cell r="BW55">
            <v>0</v>
          </cell>
          <cell r="BX55">
            <v>0</v>
          </cell>
          <cell r="BY55">
            <v>0</v>
          </cell>
          <cell r="BZ55">
            <v>0</v>
          </cell>
          <cell r="CA55">
            <v>0</v>
          </cell>
          <cell r="CB55">
            <v>0</v>
          </cell>
          <cell r="CC55">
            <v>0</v>
          </cell>
          <cell r="CD55">
            <v>0</v>
          </cell>
          <cell r="CE55">
            <v>0</v>
          </cell>
          <cell r="CF55">
            <v>0</v>
          </cell>
          <cell r="CG55">
            <v>0</v>
          </cell>
          <cell r="CH55">
            <v>0</v>
          </cell>
          <cell r="CI55">
            <v>0</v>
          </cell>
          <cell r="CJ55">
            <v>0</v>
          </cell>
          <cell r="CK55">
            <v>0</v>
          </cell>
          <cell r="CL55">
            <v>0</v>
          </cell>
          <cell r="CM55">
            <v>0</v>
          </cell>
          <cell r="CN55">
            <v>0</v>
          </cell>
          <cell r="CO55">
            <v>0</v>
          </cell>
          <cell r="CP55">
            <v>0</v>
          </cell>
          <cell r="CQ55" t="str">
            <v/>
          </cell>
          <cell r="CR55" t="str">
            <v/>
          </cell>
          <cell r="CS55" t="str">
            <v/>
          </cell>
          <cell r="CT55" t="str">
            <v/>
          </cell>
          <cell r="CU55">
            <v>0</v>
          </cell>
          <cell r="CX55">
            <v>30.090357825050742</v>
          </cell>
          <cell r="CY55">
            <v>2.0105518447506401</v>
          </cell>
          <cell r="CZ55">
            <v>24.037493264526301</v>
          </cell>
          <cell r="DA55">
            <v>1.98183406359778</v>
          </cell>
          <cell r="DB55">
            <v>2.0604786521760201</v>
          </cell>
          <cell r="DE55">
            <v>0</v>
          </cell>
          <cell r="DG55">
            <v>30.090357825050742</v>
          </cell>
          <cell r="DH55">
            <v>30.090357825050742</v>
          </cell>
          <cell r="DI55">
            <v>0</v>
          </cell>
          <cell r="DJ55">
            <v>0</v>
          </cell>
          <cell r="DK55">
            <v>0</v>
          </cell>
          <cell r="DL55">
            <v>0</v>
          </cell>
          <cell r="DM55">
            <v>0</v>
          </cell>
          <cell r="DN55">
            <v>2.0105518447506401</v>
          </cell>
          <cell r="DS55">
            <v>0</v>
          </cell>
          <cell r="DT55">
            <v>0</v>
          </cell>
          <cell r="DU55">
            <v>2.0105518447506401</v>
          </cell>
          <cell r="DV55">
            <v>0</v>
          </cell>
          <cell r="DW55">
            <v>0</v>
          </cell>
          <cell r="DX55" t="str">
            <v/>
          </cell>
          <cell r="DY55" t="str">
            <v/>
          </cell>
          <cell r="DZ55" t="str">
            <v/>
          </cell>
          <cell r="EA55" t="str">
            <v/>
          </cell>
          <cell r="EB55">
            <v>0</v>
          </cell>
          <cell r="EC55">
            <v>0</v>
          </cell>
          <cell r="ED55">
            <v>0</v>
          </cell>
          <cell r="EE55">
            <v>0</v>
          </cell>
          <cell r="EF55">
            <v>0</v>
          </cell>
          <cell r="EG55">
            <v>0</v>
          </cell>
          <cell r="EH55">
            <v>0</v>
          </cell>
          <cell r="EI55">
            <v>0</v>
          </cell>
          <cell r="EJ55">
            <v>0</v>
          </cell>
          <cell r="EK55">
            <v>0</v>
          </cell>
          <cell r="EL55">
            <v>0</v>
          </cell>
          <cell r="EM55">
            <v>0</v>
          </cell>
          <cell r="EN55">
            <v>0</v>
          </cell>
          <cell r="EO55">
            <v>0</v>
          </cell>
          <cell r="EP55">
            <v>0</v>
          </cell>
          <cell r="EQ55">
            <v>0</v>
          </cell>
          <cell r="ER55">
            <v>0</v>
          </cell>
          <cell r="ES55">
            <v>0</v>
          </cell>
          <cell r="ET55">
            <v>0</v>
          </cell>
          <cell r="EU55">
            <v>0</v>
          </cell>
          <cell r="EV55">
            <v>0</v>
          </cell>
          <cell r="EW55">
            <v>0</v>
          </cell>
          <cell r="EX55">
            <v>0</v>
          </cell>
          <cell r="EY55">
            <v>0</v>
          </cell>
          <cell r="EZ55">
            <v>0</v>
          </cell>
          <cell r="FA55">
            <v>0</v>
          </cell>
          <cell r="FB55">
            <v>0</v>
          </cell>
          <cell r="FC55">
            <v>0</v>
          </cell>
          <cell r="FD55">
            <v>0</v>
          </cell>
          <cell r="FE55">
            <v>0</v>
          </cell>
          <cell r="FF55">
            <v>0</v>
          </cell>
          <cell r="FG55" t="str">
            <v/>
          </cell>
          <cell r="FH55" t="str">
            <v/>
          </cell>
          <cell r="FI55">
            <v>1</v>
          </cell>
          <cell r="FJ55" t="str">
            <v/>
          </cell>
          <cell r="FK55" t="str">
            <v>1</v>
          </cell>
          <cell r="FN55">
            <v>30.090357825050742</v>
          </cell>
          <cell r="FO55">
            <v>0</v>
          </cell>
          <cell r="FP55">
            <v>0</v>
          </cell>
          <cell r="FQ55">
            <v>0</v>
          </cell>
          <cell r="FR55">
            <v>11.82</v>
          </cell>
          <cell r="FS55">
            <v>11.82</v>
          </cell>
          <cell r="FT55">
            <v>0</v>
          </cell>
          <cell r="FU55">
            <v>0</v>
          </cell>
          <cell r="FV55">
            <v>0</v>
          </cell>
          <cell r="FW55">
            <v>0</v>
          </cell>
          <cell r="FX55">
            <v>0</v>
          </cell>
          <cell r="FZ55">
            <v>0</v>
          </cell>
          <cell r="GA55">
            <v>0</v>
          </cell>
          <cell r="GB55">
            <v>0</v>
          </cell>
          <cell r="GC55">
            <v>0</v>
          </cell>
          <cell r="GD55">
            <v>0</v>
          </cell>
          <cell r="GE55">
            <v>0</v>
          </cell>
          <cell r="GF55">
            <v>0</v>
          </cell>
          <cell r="GG55">
            <v>0</v>
          </cell>
          <cell r="GH55">
            <v>0</v>
          </cell>
          <cell r="GI55">
            <v>0</v>
          </cell>
          <cell r="GJ55">
            <v>0</v>
          </cell>
          <cell r="GK55">
            <v>0</v>
          </cell>
          <cell r="GL55">
            <v>0</v>
          </cell>
          <cell r="GM55">
            <v>0</v>
          </cell>
          <cell r="GN55">
            <v>0</v>
          </cell>
          <cell r="GO55">
            <v>0</v>
          </cell>
          <cell r="GP55">
            <v>0</v>
          </cell>
          <cell r="GQ55">
            <v>0</v>
          </cell>
          <cell r="GR55">
            <v>0</v>
          </cell>
          <cell r="GS55">
            <v>0</v>
          </cell>
          <cell r="GT55">
            <v>0</v>
          </cell>
          <cell r="GU55">
            <v>0</v>
          </cell>
          <cell r="GV55">
            <v>0</v>
          </cell>
          <cell r="GW55">
            <v>0</v>
          </cell>
          <cell r="GX55">
            <v>0</v>
          </cell>
          <cell r="GY55">
            <v>0</v>
          </cell>
          <cell r="GZ55">
            <v>0</v>
          </cell>
          <cell r="HA55">
            <v>0</v>
          </cell>
          <cell r="HB55">
            <v>0</v>
          </cell>
          <cell r="HC55">
            <v>0</v>
          </cell>
          <cell r="HD55">
            <v>0</v>
          </cell>
          <cell r="HE55">
            <v>0</v>
          </cell>
          <cell r="HF55">
            <v>0</v>
          </cell>
          <cell r="HG55">
            <v>0</v>
          </cell>
          <cell r="HH55">
            <v>0</v>
          </cell>
          <cell r="HI55">
            <v>0</v>
          </cell>
          <cell r="HJ55">
            <v>0</v>
          </cell>
          <cell r="HK55">
            <v>0</v>
          </cell>
          <cell r="HL55">
            <v>0</v>
          </cell>
          <cell r="HM55">
            <v>0</v>
          </cell>
          <cell r="HN55">
            <v>0</v>
          </cell>
          <cell r="HO55">
            <v>0</v>
          </cell>
          <cell r="HP55">
            <v>0</v>
          </cell>
          <cell r="HQ55">
            <v>0</v>
          </cell>
          <cell r="HR55">
            <v>0</v>
          </cell>
          <cell r="HS55">
            <v>0</v>
          </cell>
          <cell r="HT55">
            <v>0</v>
          </cell>
          <cell r="HU55">
            <v>0</v>
          </cell>
          <cell r="HV55">
            <v>0</v>
          </cell>
          <cell r="HW55">
            <v>0</v>
          </cell>
          <cell r="HX55">
            <v>0</v>
          </cell>
          <cell r="HY55">
            <v>0</v>
          </cell>
          <cell r="HZ55">
            <v>0</v>
          </cell>
          <cell r="IA55">
            <v>0</v>
          </cell>
          <cell r="IB55">
            <v>0</v>
          </cell>
          <cell r="IC55">
            <v>0</v>
          </cell>
          <cell r="ID55">
            <v>0</v>
          </cell>
          <cell r="IE55">
            <v>0</v>
          </cell>
          <cell r="IF55">
            <v>0</v>
          </cell>
          <cell r="IG55">
            <v>0</v>
          </cell>
          <cell r="IH55">
            <v>0</v>
          </cell>
          <cell r="II55">
            <v>0</v>
          </cell>
          <cell r="IJ55">
            <v>0</v>
          </cell>
          <cell r="IK55">
            <v>0</v>
          </cell>
          <cell r="IL55">
            <v>0</v>
          </cell>
          <cell r="IM55">
            <v>0</v>
          </cell>
          <cell r="IN55">
            <v>0</v>
          </cell>
          <cell r="IO55">
            <v>0</v>
          </cell>
          <cell r="IP55">
            <v>0</v>
          </cell>
          <cell r="IQ55">
            <v>0</v>
          </cell>
          <cell r="IR55">
            <v>0</v>
          </cell>
          <cell r="IS55">
            <v>0</v>
          </cell>
          <cell r="IT55">
            <v>0</v>
          </cell>
          <cell r="IU55">
            <v>0</v>
          </cell>
          <cell r="IV55">
            <v>0</v>
          </cell>
          <cell r="IW55">
            <v>0</v>
          </cell>
          <cell r="IX55">
            <v>0</v>
          </cell>
          <cell r="IY55">
            <v>0</v>
          </cell>
          <cell r="IZ55">
            <v>0</v>
          </cell>
          <cell r="JA55">
            <v>0</v>
          </cell>
          <cell r="JB55">
            <v>0</v>
          </cell>
          <cell r="JC55">
            <v>0</v>
          </cell>
          <cell r="JD55">
            <v>0</v>
          </cell>
          <cell r="JE55">
            <v>0</v>
          </cell>
          <cell r="JF55">
            <v>0</v>
          </cell>
          <cell r="JG55">
            <v>0</v>
          </cell>
          <cell r="JH55">
            <v>0</v>
          </cell>
          <cell r="JI55">
            <v>0</v>
          </cell>
          <cell r="JJ55">
            <v>0</v>
          </cell>
          <cell r="JK55">
            <v>0</v>
          </cell>
          <cell r="JL55">
            <v>0</v>
          </cell>
          <cell r="JM55">
            <v>0</v>
          </cell>
          <cell r="JN55">
            <v>0</v>
          </cell>
          <cell r="JO55">
            <v>0</v>
          </cell>
          <cell r="JP55">
            <v>0</v>
          </cell>
          <cell r="JQ55">
            <v>0</v>
          </cell>
          <cell r="JR55">
            <v>0</v>
          </cell>
          <cell r="JS55">
            <v>0</v>
          </cell>
          <cell r="JT55">
            <v>0</v>
          </cell>
          <cell r="JU55">
            <v>0</v>
          </cell>
          <cell r="JV55">
            <v>0</v>
          </cell>
          <cell r="JW55">
            <v>0</v>
          </cell>
          <cell r="JX55">
            <v>0</v>
          </cell>
          <cell r="JY55">
            <v>0</v>
          </cell>
          <cell r="JZ55">
            <v>0</v>
          </cell>
          <cell r="KA55">
            <v>0</v>
          </cell>
          <cell r="KB55">
            <v>0</v>
          </cell>
          <cell r="KC55">
            <v>0</v>
          </cell>
          <cell r="KD55">
            <v>0</v>
          </cell>
          <cell r="KE55">
            <v>0</v>
          </cell>
          <cell r="KF55">
            <v>0</v>
          </cell>
          <cell r="KG55">
            <v>0</v>
          </cell>
          <cell r="KH55">
            <v>0</v>
          </cell>
          <cell r="KI55">
            <v>0</v>
          </cell>
          <cell r="KJ55">
            <v>0</v>
          </cell>
          <cell r="KK55">
            <v>0</v>
          </cell>
          <cell r="KL55">
            <v>0</v>
          </cell>
          <cell r="KM55">
            <v>0</v>
          </cell>
          <cell r="KN55">
            <v>0</v>
          </cell>
          <cell r="KO55">
            <v>0</v>
          </cell>
          <cell r="KP55">
            <v>0</v>
          </cell>
          <cell r="KQ55">
            <v>0</v>
          </cell>
          <cell r="KR55">
            <v>0</v>
          </cell>
          <cell r="KS55">
            <v>0</v>
          </cell>
          <cell r="KT55">
            <v>0</v>
          </cell>
          <cell r="KU55">
            <v>0</v>
          </cell>
          <cell r="KV55">
            <v>0</v>
          </cell>
          <cell r="KW55">
            <v>0</v>
          </cell>
          <cell r="KX55">
            <v>0</v>
          </cell>
          <cell r="KY55">
            <v>0</v>
          </cell>
          <cell r="KZ55">
            <v>0</v>
          </cell>
          <cell r="LA55">
            <v>0</v>
          </cell>
          <cell r="LB55">
            <v>0</v>
          </cell>
          <cell r="LC55">
            <v>0</v>
          </cell>
          <cell r="LD55">
            <v>0</v>
          </cell>
          <cell r="LE55">
            <v>0</v>
          </cell>
          <cell r="LF55">
            <v>0</v>
          </cell>
          <cell r="LG55">
            <v>0</v>
          </cell>
          <cell r="LH55">
            <v>0</v>
          </cell>
          <cell r="LI55">
            <v>0</v>
          </cell>
          <cell r="LJ55">
            <v>0</v>
          </cell>
          <cell r="LK55">
            <v>0</v>
          </cell>
          <cell r="LL55">
            <v>0</v>
          </cell>
          <cell r="LQ55">
            <v>0</v>
          </cell>
          <cell r="LR55">
            <v>0</v>
          </cell>
          <cell r="LS55">
            <v>0</v>
          </cell>
          <cell r="LT55">
            <v>0</v>
          </cell>
          <cell r="LU55">
            <v>0</v>
          </cell>
          <cell r="LX55">
            <v>0</v>
          </cell>
          <cell r="LY55">
            <v>0</v>
          </cell>
          <cell r="LZ55">
            <v>0</v>
          </cell>
          <cell r="MA55">
            <v>0</v>
          </cell>
          <cell r="MB55">
            <v>0</v>
          </cell>
          <cell r="MC55">
            <v>0</v>
          </cell>
          <cell r="MD55">
            <v>0</v>
          </cell>
          <cell r="ME55">
            <v>0</v>
          </cell>
          <cell r="MF55">
            <v>0</v>
          </cell>
          <cell r="MG55">
            <v>0</v>
          </cell>
          <cell r="MH55">
            <v>0</v>
          </cell>
          <cell r="MI55">
            <v>0</v>
          </cell>
          <cell r="MJ55">
            <v>0</v>
          </cell>
          <cell r="MK55">
            <v>0</v>
          </cell>
          <cell r="ML55">
            <v>0</v>
          </cell>
          <cell r="MM55">
            <v>0</v>
          </cell>
          <cell r="MN55">
            <v>0</v>
          </cell>
          <cell r="MO55">
            <v>0</v>
          </cell>
          <cell r="MP55">
            <v>0</v>
          </cell>
          <cell r="MQ55">
            <v>0</v>
          </cell>
          <cell r="MR55">
            <v>0</v>
          </cell>
          <cell r="MS55">
            <v>0</v>
          </cell>
          <cell r="MT55">
            <v>0</v>
          </cell>
          <cell r="MU55">
            <v>0</v>
          </cell>
          <cell r="MV55">
            <v>0</v>
          </cell>
          <cell r="MW55">
            <v>0</v>
          </cell>
          <cell r="MX55">
            <v>0</v>
          </cell>
          <cell r="MY55">
            <v>0</v>
          </cell>
          <cell r="MZ55">
            <v>0</v>
          </cell>
          <cell r="NA55">
            <v>0</v>
          </cell>
          <cell r="NB55">
            <v>0</v>
          </cell>
          <cell r="NC55">
            <v>0</v>
          </cell>
          <cell r="ND55">
            <v>0</v>
          </cell>
          <cell r="NE55">
            <v>0</v>
          </cell>
          <cell r="NF55">
            <v>0</v>
          </cell>
          <cell r="NG55">
            <v>0</v>
          </cell>
          <cell r="NH55">
            <v>0</v>
          </cell>
          <cell r="NI55">
            <v>0</v>
          </cell>
          <cell r="NJ55">
            <v>0</v>
          </cell>
          <cell r="NK55">
            <v>0</v>
          </cell>
          <cell r="NL55">
            <v>0</v>
          </cell>
          <cell r="NM55">
            <v>0</v>
          </cell>
          <cell r="NN55">
            <v>0</v>
          </cell>
          <cell r="NO55">
            <v>0</v>
          </cell>
          <cell r="NP55">
            <v>0</v>
          </cell>
          <cell r="NQ55">
            <v>0</v>
          </cell>
          <cell r="NR55">
            <v>0</v>
          </cell>
          <cell r="NS55">
            <v>0</v>
          </cell>
          <cell r="NT55">
            <v>0</v>
          </cell>
          <cell r="NU55">
            <v>0</v>
          </cell>
          <cell r="NV55">
            <v>0</v>
          </cell>
          <cell r="NW55">
            <v>0</v>
          </cell>
          <cell r="NX55">
            <v>0</v>
          </cell>
          <cell r="NY55">
            <v>0</v>
          </cell>
          <cell r="NZ55">
            <v>0</v>
          </cell>
          <cell r="OA55">
            <v>0</v>
          </cell>
          <cell r="OB55">
            <v>0</v>
          </cell>
          <cell r="OC55">
            <v>0</v>
          </cell>
          <cell r="OD55">
            <v>0</v>
          </cell>
          <cell r="OE55">
            <v>0</v>
          </cell>
          <cell r="OF55">
            <v>0</v>
          </cell>
          <cell r="OG55">
            <v>0</v>
          </cell>
          <cell r="OH55">
            <v>0</v>
          </cell>
          <cell r="OI55">
            <v>0</v>
          </cell>
          <cell r="OJ55">
            <v>0</v>
          </cell>
          <cell r="OL55">
            <v>2024</v>
          </cell>
          <cell r="OM55">
            <v>2025</v>
          </cell>
          <cell r="ON55">
            <v>2026</v>
          </cell>
          <cell r="OO55">
            <v>2026</v>
          </cell>
          <cell r="OP55" t="str">
            <v>п</v>
          </cell>
          <cell r="OT55">
            <v>36.108429390060891</v>
          </cell>
          <cell r="OV55">
            <v>0</v>
          </cell>
          <cell r="OW55">
            <v>0</v>
          </cell>
          <cell r="OX55">
            <v>0</v>
          </cell>
          <cell r="OY55">
            <v>0</v>
          </cell>
          <cell r="OZ55">
            <v>0</v>
          </cell>
        </row>
        <row r="56">
          <cell r="A56" t="str">
            <v>Г</v>
          </cell>
          <cell r="B56" t="str">
            <v>1.1.2.2.2</v>
          </cell>
          <cell r="C56" t="str">
            <v>Модернизация, техническое перевооружение линий электропередачи всего, в том числе:</v>
          </cell>
          <cell r="D56" t="str">
            <v>Г</v>
          </cell>
          <cell r="E56">
            <v>0</v>
          </cell>
          <cell r="H56">
            <v>0</v>
          </cell>
          <cell r="J56">
            <v>3932.6022027855006</v>
          </cell>
          <cell r="K56">
            <v>0</v>
          </cell>
          <cell r="L56">
            <v>3932.6022027855006</v>
          </cell>
          <cell r="M56">
            <v>818.12398278000001</v>
          </cell>
          <cell r="N56">
            <v>0</v>
          </cell>
          <cell r="O56">
            <v>245.11748446749993</v>
          </cell>
          <cell r="P56">
            <v>749.55393913499995</v>
          </cell>
          <cell r="Q56">
            <v>2119.8067964030001</v>
          </cell>
          <cell r="R56">
            <v>0</v>
          </cell>
          <cell r="S56">
            <v>0</v>
          </cell>
          <cell r="T56">
            <v>0</v>
          </cell>
          <cell r="U56">
            <v>0</v>
          </cell>
          <cell r="V56">
            <v>0</v>
          </cell>
          <cell r="W56">
            <v>0</v>
          </cell>
          <cell r="X56">
            <v>0</v>
          </cell>
          <cell r="Y56">
            <v>0</v>
          </cell>
          <cell r="Z56">
            <v>0</v>
          </cell>
          <cell r="AA56">
            <v>0</v>
          </cell>
          <cell r="AB56">
            <v>0</v>
          </cell>
          <cell r="AC56">
            <v>0</v>
          </cell>
          <cell r="AD56">
            <v>0</v>
          </cell>
          <cell r="AE56">
            <v>0</v>
          </cell>
          <cell r="AF56">
            <v>0</v>
          </cell>
          <cell r="AG56">
            <v>0</v>
          </cell>
          <cell r="AH56">
            <v>0</v>
          </cell>
          <cell r="AI56">
            <v>0</v>
          </cell>
          <cell r="AJ56">
            <v>0</v>
          </cell>
          <cell r="AK56">
            <v>0</v>
          </cell>
          <cell r="AL56">
            <v>0</v>
          </cell>
          <cell r="AM56">
            <v>0</v>
          </cell>
          <cell r="AN56">
            <v>0</v>
          </cell>
          <cell r="AO56">
            <v>0</v>
          </cell>
          <cell r="AP56">
            <v>0</v>
          </cell>
          <cell r="AQ56">
            <v>0</v>
          </cell>
          <cell r="AR56">
            <v>0</v>
          </cell>
          <cell r="AS56">
            <v>0</v>
          </cell>
          <cell r="AT56">
            <v>0</v>
          </cell>
          <cell r="AU56">
            <v>0</v>
          </cell>
          <cell r="AV56">
            <v>0</v>
          </cell>
          <cell r="AW56">
            <v>0</v>
          </cell>
          <cell r="AX56">
            <v>0</v>
          </cell>
          <cell r="AY56">
            <v>0</v>
          </cell>
          <cell r="AZ56">
            <v>0</v>
          </cell>
          <cell r="BA56">
            <v>0</v>
          </cell>
          <cell r="BB56" t="str">
            <v/>
          </cell>
          <cell r="BC56" t="str">
            <v/>
          </cell>
          <cell r="BD56" t="str">
            <v/>
          </cell>
          <cell r="BE56" t="str">
            <v/>
          </cell>
          <cell r="BF56">
            <v>0</v>
          </cell>
          <cell r="BG56">
            <v>0</v>
          </cell>
          <cell r="BH56">
            <v>0</v>
          </cell>
          <cell r="BI56">
            <v>0</v>
          </cell>
          <cell r="BJ56">
            <v>0</v>
          </cell>
          <cell r="BK56">
            <v>0</v>
          </cell>
          <cell r="BL56">
            <v>0</v>
          </cell>
          <cell r="BM56">
            <v>0</v>
          </cell>
          <cell r="BN56">
            <v>0</v>
          </cell>
          <cell r="BO56">
            <v>0</v>
          </cell>
          <cell r="BP56">
            <v>0</v>
          </cell>
          <cell r="BQ56">
            <v>0</v>
          </cell>
          <cell r="BR56">
            <v>0</v>
          </cell>
          <cell r="BS56">
            <v>0</v>
          </cell>
          <cell r="BT56">
            <v>0</v>
          </cell>
          <cell r="BU56">
            <v>0</v>
          </cell>
          <cell r="BV56">
            <v>0</v>
          </cell>
          <cell r="BW56">
            <v>0</v>
          </cell>
          <cell r="BX56">
            <v>0</v>
          </cell>
          <cell r="BY56">
            <v>0</v>
          </cell>
          <cell r="BZ56">
            <v>0</v>
          </cell>
          <cell r="CA56">
            <v>0</v>
          </cell>
          <cell r="CB56">
            <v>0</v>
          </cell>
          <cell r="CC56">
            <v>0</v>
          </cell>
          <cell r="CD56">
            <v>0</v>
          </cell>
          <cell r="CE56">
            <v>0</v>
          </cell>
          <cell r="CF56">
            <v>0</v>
          </cell>
          <cell r="CG56">
            <v>0</v>
          </cell>
          <cell r="CH56">
            <v>0</v>
          </cell>
          <cell r="CI56">
            <v>0</v>
          </cell>
          <cell r="CJ56">
            <v>0</v>
          </cell>
          <cell r="CK56">
            <v>0</v>
          </cell>
          <cell r="CL56">
            <v>0</v>
          </cell>
          <cell r="CM56">
            <v>0</v>
          </cell>
          <cell r="CN56">
            <v>0</v>
          </cell>
          <cell r="CO56">
            <v>0</v>
          </cell>
          <cell r="CP56">
            <v>0</v>
          </cell>
          <cell r="CQ56" t="str">
            <v/>
          </cell>
          <cell r="CR56" t="str">
            <v/>
          </cell>
          <cell r="CS56" t="str">
            <v/>
          </cell>
          <cell r="CT56" t="str">
            <v/>
          </cell>
          <cell r="CU56">
            <v>0</v>
          </cell>
          <cell r="CX56">
            <v>11773.071493446381</v>
          </cell>
          <cell r="CY56">
            <v>2007.6103241393257</v>
          </cell>
          <cell r="CZ56">
            <v>3841.5348877713004</v>
          </cell>
          <cell r="DA56">
            <v>3963.2928893735866</v>
          </cell>
          <cell r="DB56">
            <v>1960.6333921621663</v>
          </cell>
          <cell r="DE56">
            <v>0</v>
          </cell>
          <cell r="DG56">
            <v>2648.4101105499999</v>
          </cell>
          <cell r="DH56">
            <v>0</v>
          </cell>
          <cell r="DI56">
            <v>2648.4101105499999</v>
          </cell>
          <cell r="DJ56">
            <v>221.79169244000005</v>
          </cell>
          <cell r="DK56">
            <v>951.39924857999995</v>
          </cell>
          <cell r="DL56">
            <v>1337.37306115</v>
          </cell>
          <cell r="DM56">
            <v>137.84610837999995</v>
          </cell>
          <cell r="DN56">
            <v>3379.4845325921287</v>
          </cell>
          <cell r="DS56">
            <v>73</v>
          </cell>
          <cell r="DT56">
            <v>202.23975001333304</v>
          </cell>
          <cell r="DU56">
            <v>340.55043894068166</v>
          </cell>
          <cell r="DV56">
            <v>2763.6943436381139</v>
          </cell>
          <cell r="DW56">
            <v>202.23975001333304</v>
          </cell>
          <cell r="DX56" t="str">
            <v/>
          </cell>
          <cell r="DY56" t="str">
            <v/>
          </cell>
          <cell r="DZ56" t="str">
            <v/>
          </cell>
          <cell r="EA56" t="str">
            <v/>
          </cell>
          <cell r="EB56">
            <v>0</v>
          </cell>
          <cell r="EC56">
            <v>1131.7356273999999</v>
          </cell>
          <cell r="ED56">
            <v>17.569210549999998</v>
          </cell>
          <cell r="EE56">
            <v>335.6327546</v>
          </cell>
          <cell r="EF56">
            <v>669.69608814999992</v>
          </cell>
          <cell r="EG56">
            <v>108.83757410000001</v>
          </cell>
          <cell r="EH56">
            <v>210.02252780000001</v>
          </cell>
          <cell r="EI56">
            <v>3.2610385900000001</v>
          </cell>
          <cell r="EJ56">
            <v>51.45580812</v>
          </cell>
          <cell r="EK56">
            <v>131.85455195</v>
          </cell>
          <cell r="EL56">
            <v>23.451129139999999</v>
          </cell>
          <cell r="EM56">
            <v>921.71309960000008</v>
          </cell>
          <cell r="EN56">
            <v>14.308171959999999</v>
          </cell>
          <cell r="EO56">
            <v>284.17694647999997</v>
          </cell>
          <cell r="EP56">
            <v>537.84153619999995</v>
          </cell>
          <cell r="EQ56">
            <v>85.386444960000006</v>
          </cell>
          <cell r="ER56">
            <v>0</v>
          </cell>
          <cell r="ES56">
            <v>0</v>
          </cell>
          <cell r="ET56">
            <v>0</v>
          </cell>
          <cell r="EU56">
            <v>0</v>
          </cell>
          <cell r="EV56">
            <v>0</v>
          </cell>
          <cell r="EW56">
            <v>0</v>
          </cell>
          <cell r="EX56">
            <v>0</v>
          </cell>
          <cell r="EY56">
            <v>0</v>
          </cell>
          <cell r="EZ56">
            <v>0</v>
          </cell>
          <cell r="FA56">
            <v>0</v>
          </cell>
          <cell r="FB56">
            <v>921.71309960000008</v>
          </cell>
          <cell r="FC56">
            <v>14.308171959999999</v>
          </cell>
          <cell r="FD56">
            <v>284.17694647999997</v>
          </cell>
          <cell r="FE56">
            <v>537.84153619999995</v>
          </cell>
          <cell r="FF56">
            <v>85.386444960000006</v>
          </cell>
          <cell r="FG56" t="str">
            <v/>
          </cell>
          <cell r="FH56" t="str">
            <v/>
          </cell>
          <cell r="FI56" t="str">
            <v/>
          </cell>
          <cell r="FJ56" t="str">
            <v/>
          </cell>
          <cell r="FK56">
            <v>0</v>
          </cell>
          <cell r="FN56">
            <v>11773.071493446381</v>
          </cell>
          <cell r="FO56">
            <v>0</v>
          </cell>
          <cell r="FP56">
            <v>376.37899999999996</v>
          </cell>
          <cell r="FQ56">
            <v>0</v>
          </cell>
          <cell r="FR56">
            <v>2003.7250082983335</v>
          </cell>
          <cell r="FS56">
            <v>1945.1350082983336</v>
          </cell>
          <cell r="FT56">
            <v>2.74</v>
          </cell>
          <cell r="FU56">
            <v>55.85</v>
          </cell>
          <cell r="FV56">
            <v>148252</v>
          </cell>
          <cell r="FW56">
            <v>0</v>
          </cell>
          <cell r="FX56">
            <v>148252</v>
          </cell>
          <cell r="FZ56">
            <v>758.40588715000001</v>
          </cell>
          <cell r="GA56">
            <v>0</v>
          </cell>
          <cell r="GB56">
            <v>14.109</v>
          </cell>
          <cell r="GC56">
            <v>0</v>
          </cell>
          <cell r="GD56">
            <v>323.55900000000003</v>
          </cell>
          <cell r="GE56">
            <v>323.55900000000003</v>
          </cell>
          <cell r="GF56">
            <v>0</v>
          </cell>
          <cell r="GG56">
            <v>0</v>
          </cell>
          <cell r="GH56">
            <v>5039</v>
          </cell>
          <cell r="GI56">
            <v>0</v>
          </cell>
          <cell r="GJ56">
            <v>5039</v>
          </cell>
          <cell r="GK56">
            <v>6140.1608410664994</v>
          </cell>
          <cell r="GL56">
            <v>0</v>
          </cell>
          <cell r="GM56">
            <v>258.77600000000001</v>
          </cell>
          <cell r="GN56">
            <v>0</v>
          </cell>
          <cell r="GO56">
            <v>1287.7640000000001</v>
          </cell>
          <cell r="GP56">
            <v>1232.03</v>
          </cell>
          <cell r="GQ56">
            <v>0</v>
          </cell>
          <cell r="GR56">
            <v>51.734000000000002</v>
          </cell>
          <cell r="GS56">
            <v>76404</v>
          </cell>
          <cell r="GT56">
            <v>0</v>
          </cell>
          <cell r="GU56">
            <v>76404</v>
          </cell>
          <cell r="GV56">
            <v>0</v>
          </cell>
          <cell r="GW56">
            <v>0</v>
          </cell>
          <cell r="GX56">
            <v>0</v>
          </cell>
          <cell r="GY56">
            <v>0</v>
          </cell>
          <cell r="GZ56">
            <v>0</v>
          </cell>
          <cell r="HA56">
            <v>0</v>
          </cell>
          <cell r="HB56">
            <v>0</v>
          </cell>
          <cell r="HC56">
            <v>0</v>
          </cell>
          <cell r="HD56">
            <v>0</v>
          </cell>
          <cell r="HE56">
            <v>0</v>
          </cell>
          <cell r="HF56">
            <v>0</v>
          </cell>
          <cell r="HG56">
            <v>0</v>
          </cell>
          <cell r="HH56">
            <v>0</v>
          </cell>
          <cell r="HI56">
            <v>0</v>
          </cell>
          <cell r="HJ56">
            <v>0</v>
          </cell>
          <cell r="HK56">
            <v>0</v>
          </cell>
          <cell r="HL56">
            <v>0</v>
          </cell>
          <cell r="HM56">
            <v>0</v>
          </cell>
          <cell r="HN56">
            <v>0</v>
          </cell>
          <cell r="HO56">
            <v>0</v>
          </cell>
          <cell r="HP56">
            <v>0</v>
          </cell>
          <cell r="HQ56">
            <v>0</v>
          </cell>
          <cell r="HR56">
            <v>1143.433344503333</v>
          </cell>
          <cell r="HS56">
            <v>0</v>
          </cell>
          <cell r="HT56">
            <v>105</v>
          </cell>
          <cell r="HU56">
            <v>0</v>
          </cell>
          <cell r="HV56">
            <v>0</v>
          </cell>
          <cell r="HW56">
            <v>0</v>
          </cell>
          <cell r="HX56">
            <v>0</v>
          </cell>
          <cell r="HY56">
            <v>0</v>
          </cell>
          <cell r="HZ56">
            <v>1</v>
          </cell>
          <cell r="IA56">
            <v>0</v>
          </cell>
          <cell r="IB56">
            <v>1</v>
          </cell>
          <cell r="IC56">
            <v>4996.7274965631668</v>
          </cell>
          <cell r="ID56">
            <v>0</v>
          </cell>
          <cell r="IE56">
            <v>153.77599999999998</v>
          </cell>
          <cell r="IF56">
            <v>0</v>
          </cell>
          <cell r="IG56">
            <v>1287.7640000000001</v>
          </cell>
          <cell r="IH56">
            <v>1232.03</v>
          </cell>
          <cell r="II56">
            <v>0</v>
          </cell>
          <cell r="IJ56">
            <v>51.734000000000002</v>
          </cell>
          <cell r="IK56">
            <v>76403</v>
          </cell>
          <cell r="IL56">
            <v>0</v>
          </cell>
          <cell r="IM56">
            <v>76403</v>
          </cell>
          <cell r="IN56">
            <v>0</v>
          </cell>
          <cell r="IO56">
            <v>0</v>
          </cell>
          <cell r="IP56">
            <v>0</v>
          </cell>
          <cell r="IQ56">
            <v>0</v>
          </cell>
          <cell r="IR56">
            <v>0</v>
          </cell>
          <cell r="IS56">
            <v>0</v>
          </cell>
          <cell r="IT56">
            <v>0</v>
          </cell>
          <cell r="IU56">
            <v>0</v>
          </cell>
          <cell r="IV56">
            <v>0</v>
          </cell>
          <cell r="IW56">
            <v>0</v>
          </cell>
          <cell r="IX56">
            <v>0</v>
          </cell>
          <cell r="IY56">
            <v>509.59348974</v>
          </cell>
          <cell r="IZ56">
            <v>0</v>
          </cell>
          <cell r="JA56">
            <v>24.921999999999997</v>
          </cell>
          <cell r="JB56">
            <v>0</v>
          </cell>
          <cell r="JC56">
            <v>377.14400000000001</v>
          </cell>
          <cell r="JD56">
            <v>377.14400000000001</v>
          </cell>
          <cell r="JE56">
            <v>0</v>
          </cell>
          <cell r="JF56">
            <v>0</v>
          </cell>
          <cell r="JG56">
            <v>33</v>
          </cell>
          <cell r="JH56">
            <v>0</v>
          </cell>
          <cell r="JI56">
            <v>33</v>
          </cell>
          <cell r="JJ56">
            <v>166.82267041</v>
          </cell>
          <cell r="JK56">
            <v>0</v>
          </cell>
          <cell r="JL56">
            <v>7.0890000000000004</v>
          </cell>
          <cell r="JM56">
            <v>0</v>
          </cell>
          <cell r="JN56">
            <v>126.196</v>
          </cell>
          <cell r="JO56">
            <v>126.196</v>
          </cell>
          <cell r="JP56">
            <v>0</v>
          </cell>
          <cell r="JQ56">
            <v>0</v>
          </cell>
          <cell r="JR56">
            <v>1</v>
          </cell>
          <cell r="JS56">
            <v>0</v>
          </cell>
          <cell r="JT56">
            <v>1</v>
          </cell>
          <cell r="JU56">
            <v>342.77081932999999</v>
          </cell>
          <cell r="JV56">
            <v>0</v>
          </cell>
          <cell r="JW56">
            <v>17.832999999999998</v>
          </cell>
          <cell r="JX56">
            <v>0</v>
          </cell>
          <cell r="JY56">
            <v>250.94800000000001</v>
          </cell>
          <cell r="JZ56">
            <v>250.94800000000001</v>
          </cell>
          <cell r="KA56">
            <v>0</v>
          </cell>
          <cell r="KB56">
            <v>0</v>
          </cell>
          <cell r="KC56">
            <v>32</v>
          </cell>
          <cell r="KD56">
            <v>0</v>
          </cell>
          <cell r="KE56">
            <v>32</v>
          </cell>
          <cell r="KF56">
            <v>0</v>
          </cell>
          <cell r="KG56">
            <v>0</v>
          </cell>
          <cell r="KH56">
            <v>0</v>
          </cell>
          <cell r="KI56">
            <v>0</v>
          </cell>
          <cell r="KJ56">
            <v>0</v>
          </cell>
          <cell r="KK56">
            <v>0</v>
          </cell>
          <cell r="KL56">
            <v>0</v>
          </cell>
          <cell r="KM56">
            <v>0</v>
          </cell>
          <cell r="KN56">
            <v>0</v>
          </cell>
          <cell r="KO56">
            <v>0</v>
          </cell>
          <cell r="KP56">
            <v>0</v>
          </cell>
          <cell r="KQ56">
            <v>0</v>
          </cell>
          <cell r="KR56">
            <v>0</v>
          </cell>
          <cell r="KS56">
            <v>0</v>
          </cell>
          <cell r="KT56">
            <v>0</v>
          </cell>
          <cell r="KU56">
            <v>0</v>
          </cell>
          <cell r="KV56">
            <v>0</v>
          </cell>
          <cell r="KW56">
            <v>0</v>
          </cell>
          <cell r="KX56">
            <v>0</v>
          </cell>
          <cell r="KY56">
            <v>0</v>
          </cell>
          <cell r="KZ56">
            <v>0</v>
          </cell>
          <cell r="LA56">
            <v>0</v>
          </cell>
          <cell r="LB56">
            <v>342.77081932999999</v>
          </cell>
          <cell r="LC56">
            <v>0</v>
          </cell>
          <cell r="LD56">
            <v>17.832999999999998</v>
          </cell>
          <cell r="LE56">
            <v>0</v>
          </cell>
          <cell r="LF56">
            <v>250.94800000000001</v>
          </cell>
          <cell r="LG56">
            <v>250.94800000000001</v>
          </cell>
          <cell r="LH56">
            <v>0</v>
          </cell>
          <cell r="LI56">
            <v>0</v>
          </cell>
          <cell r="LJ56">
            <v>32</v>
          </cell>
          <cell r="LK56">
            <v>0</v>
          </cell>
          <cell r="LL56">
            <v>32</v>
          </cell>
          <cell r="LQ56">
            <v>0</v>
          </cell>
          <cell r="LR56">
            <v>55.8</v>
          </cell>
          <cell r="LS56">
            <v>0</v>
          </cell>
          <cell r="LT56">
            <v>0</v>
          </cell>
          <cell r="LU56">
            <v>0</v>
          </cell>
          <cell r="LX56">
            <v>0</v>
          </cell>
          <cell r="LY56">
            <v>0</v>
          </cell>
          <cell r="LZ56">
            <v>0</v>
          </cell>
          <cell r="MA56">
            <v>0</v>
          </cell>
          <cell r="MB56">
            <v>0</v>
          </cell>
          <cell r="MC56">
            <v>0</v>
          </cell>
          <cell r="MD56">
            <v>0</v>
          </cell>
          <cell r="ME56">
            <v>0</v>
          </cell>
          <cell r="MF56">
            <v>0</v>
          </cell>
          <cell r="MG56">
            <v>0</v>
          </cell>
          <cell r="MH56">
            <v>0</v>
          </cell>
          <cell r="MI56">
            <v>0</v>
          </cell>
          <cell r="MJ56">
            <v>0</v>
          </cell>
          <cell r="MK56">
            <v>0</v>
          </cell>
          <cell r="ML56">
            <v>0</v>
          </cell>
          <cell r="MM56">
            <v>0</v>
          </cell>
          <cell r="MN56">
            <v>0</v>
          </cell>
          <cell r="MO56">
            <v>0</v>
          </cell>
          <cell r="MP56">
            <v>0</v>
          </cell>
          <cell r="MQ56">
            <v>0</v>
          </cell>
          <cell r="MR56">
            <v>0</v>
          </cell>
          <cell r="MS56">
            <v>0</v>
          </cell>
          <cell r="MT56">
            <v>0</v>
          </cell>
          <cell r="MU56">
            <v>0</v>
          </cell>
          <cell r="MV56">
            <v>0</v>
          </cell>
          <cell r="MW56">
            <v>0</v>
          </cell>
          <cell r="MX56">
            <v>0</v>
          </cell>
          <cell r="MY56">
            <v>0</v>
          </cell>
          <cell r="MZ56">
            <v>0</v>
          </cell>
          <cell r="NA56">
            <v>0</v>
          </cell>
          <cell r="NB56">
            <v>0</v>
          </cell>
          <cell r="NC56">
            <v>0</v>
          </cell>
          <cell r="ND56">
            <v>0</v>
          </cell>
          <cell r="NE56">
            <v>0</v>
          </cell>
          <cell r="NF56">
            <v>0</v>
          </cell>
          <cell r="NG56">
            <v>0</v>
          </cell>
          <cell r="NH56">
            <v>0</v>
          </cell>
          <cell r="NI56">
            <v>0</v>
          </cell>
          <cell r="NJ56">
            <v>0</v>
          </cell>
          <cell r="NK56">
            <v>0</v>
          </cell>
          <cell r="NL56">
            <v>0</v>
          </cell>
          <cell r="NM56">
            <v>0</v>
          </cell>
          <cell r="NN56">
            <v>0</v>
          </cell>
          <cell r="NO56">
            <v>0</v>
          </cell>
          <cell r="NP56">
            <v>0</v>
          </cell>
          <cell r="NQ56">
            <v>0</v>
          </cell>
          <cell r="NR56">
            <v>0</v>
          </cell>
          <cell r="NS56">
            <v>0</v>
          </cell>
          <cell r="NT56">
            <v>0</v>
          </cell>
          <cell r="NU56">
            <v>0</v>
          </cell>
          <cell r="NV56">
            <v>0</v>
          </cell>
          <cell r="NW56">
            <v>0</v>
          </cell>
          <cell r="NX56">
            <v>0</v>
          </cell>
          <cell r="NY56">
            <v>0</v>
          </cell>
          <cell r="NZ56">
            <v>0</v>
          </cell>
          <cell r="OA56">
            <v>0</v>
          </cell>
          <cell r="OB56">
            <v>0</v>
          </cell>
          <cell r="OC56">
            <v>0</v>
          </cell>
          <cell r="OD56">
            <v>0</v>
          </cell>
          <cell r="OE56">
            <v>0</v>
          </cell>
          <cell r="OF56">
            <v>0</v>
          </cell>
          <cell r="OG56">
            <v>0</v>
          </cell>
          <cell r="OH56">
            <v>0</v>
          </cell>
          <cell r="OI56">
            <v>0</v>
          </cell>
          <cell r="OJ56">
            <v>0</v>
          </cell>
          <cell r="OL56" t="str">
            <v>нд</v>
          </cell>
          <cell r="OM56" t="str">
            <v>нд</v>
          </cell>
          <cell r="ON56" t="str">
            <v>нд</v>
          </cell>
          <cell r="OO56" t="str">
            <v>нд</v>
          </cell>
          <cell r="OP56" t="str">
            <v>нд</v>
          </cell>
          <cell r="OT56">
            <v>9766.9821273165726</v>
          </cell>
          <cell r="OV56">
            <v>709.20500000000004</v>
          </cell>
          <cell r="OW56">
            <v>119.191</v>
          </cell>
          <cell r="OX56">
            <v>0</v>
          </cell>
          <cell r="OY56">
            <v>10851</v>
          </cell>
          <cell r="OZ56">
            <v>2146.0064287200003</v>
          </cell>
        </row>
        <row r="57">
          <cell r="A57" t="str">
            <v>Г</v>
          </cell>
          <cell r="B57" t="str">
            <v>1.1.2.3</v>
          </cell>
          <cell r="C57" t="str">
            <v>Развитие и модернизация учета электрической энергии (мощности) всего, в том числе:</v>
          </cell>
          <cell r="D57" t="str">
            <v>Г</v>
          </cell>
          <cell r="E57">
            <v>3270.5162587215509</v>
          </cell>
          <cell r="H57">
            <v>607.28018534522198</v>
          </cell>
          <cell r="J57">
            <v>6796.0200926018297</v>
          </cell>
          <cell r="K57">
            <v>2863.4178898163291</v>
          </cell>
          <cell r="L57">
            <v>3932.6022027855006</v>
          </cell>
          <cell r="M57">
            <v>818.12398278000001</v>
          </cell>
          <cell r="N57">
            <v>0</v>
          </cell>
          <cell r="O57">
            <v>245.11748446749993</v>
          </cell>
          <cell r="P57">
            <v>749.55393913499995</v>
          </cell>
          <cell r="Q57">
            <v>2119.8067964030001</v>
          </cell>
          <cell r="R57">
            <v>2542.6388500079997</v>
          </cell>
          <cell r="S57">
            <v>0</v>
          </cell>
          <cell r="T57">
            <v>0</v>
          </cell>
          <cell r="U57">
            <v>0</v>
          </cell>
          <cell r="V57">
            <v>0</v>
          </cell>
          <cell r="W57">
            <v>2542.6388500079997</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2542.6388500079997</v>
          </cell>
          <cell r="AQ57">
            <v>0</v>
          </cell>
          <cell r="AR57">
            <v>0</v>
          </cell>
          <cell r="AS57">
            <v>0</v>
          </cell>
          <cell r="AT57">
            <v>0</v>
          </cell>
          <cell r="AU57">
            <v>2542.6388500079997</v>
          </cell>
          <cell r="AV57">
            <v>0</v>
          </cell>
          <cell r="AW57">
            <v>0</v>
          </cell>
          <cell r="AX57">
            <v>0</v>
          </cell>
          <cell r="AY57">
            <v>0</v>
          </cell>
          <cell r="AZ57">
            <v>0</v>
          </cell>
          <cell r="BA57">
            <v>0</v>
          </cell>
          <cell r="BB57" t="str">
            <v/>
          </cell>
          <cell r="BC57" t="str">
            <v/>
          </cell>
          <cell r="BD57" t="str">
            <v/>
          </cell>
          <cell r="BE57" t="str">
            <v/>
          </cell>
          <cell r="BF57">
            <v>0</v>
          </cell>
          <cell r="BG57">
            <v>200.18181644000001</v>
          </cell>
          <cell r="BH57">
            <v>0</v>
          </cell>
          <cell r="BI57">
            <v>0</v>
          </cell>
          <cell r="BJ57">
            <v>0</v>
          </cell>
          <cell r="BK57">
            <v>0</v>
          </cell>
          <cell r="BL57">
            <v>200.18181644000001</v>
          </cell>
          <cell r="BM57">
            <v>104.40164179999999</v>
          </cell>
          <cell r="BN57">
            <v>0</v>
          </cell>
          <cell r="BO57">
            <v>0</v>
          </cell>
          <cell r="BP57">
            <v>0</v>
          </cell>
          <cell r="BQ57">
            <v>0</v>
          </cell>
          <cell r="BR57">
            <v>104.40164179999999</v>
          </cell>
          <cell r="BS57">
            <v>95.780174639999998</v>
          </cell>
          <cell r="BT57">
            <v>0</v>
          </cell>
          <cell r="BU57">
            <v>0</v>
          </cell>
          <cell r="BV57">
            <v>0</v>
          </cell>
          <cell r="BW57">
            <v>0</v>
          </cell>
          <cell r="BX57">
            <v>95.780174639999998</v>
          </cell>
          <cell r="BY57">
            <v>0</v>
          </cell>
          <cell r="BZ57">
            <v>0</v>
          </cell>
          <cell r="CA57">
            <v>0</v>
          </cell>
          <cell r="CB57">
            <v>0</v>
          </cell>
          <cell r="CC57">
            <v>0</v>
          </cell>
          <cell r="CD57">
            <v>0</v>
          </cell>
          <cell r="CE57">
            <v>0</v>
          </cell>
          <cell r="CF57">
            <v>0</v>
          </cell>
          <cell r="CG57">
            <v>0</v>
          </cell>
          <cell r="CH57">
            <v>0</v>
          </cell>
          <cell r="CI57">
            <v>0</v>
          </cell>
          <cell r="CJ57">
            <v>0</v>
          </cell>
          <cell r="CK57">
            <v>95.780174639999998</v>
          </cell>
          <cell r="CL57">
            <v>0</v>
          </cell>
          <cell r="CM57">
            <v>0</v>
          </cell>
          <cell r="CN57">
            <v>0</v>
          </cell>
          <cell r="CO57">
            <v>0</v>
          </cell>
          <cell r="CP57">
            <v>95.780174639999998</v>
          </cell>
          <cell r="CQ57" t="str">
            <v/>
          </cell>
          <cell r="CR57" t="str">
            <v/>
          </cell>
          <cell r="CS57" t="str">
            <v/>
          </cell>
          <cell r="CT57" t="str">
            <v/>
          </cell>
          <cell r="CU57">
            <v>0</v>
          </cell>
          <cell r="CX57">
            <v>11773.071493446381</v>
          </cell>
          <cell r="CY57">
            <v>2007.6103241393257</v>
          </cell>
          <cell r="CZ57">
            <v>3841.5348877713004</v>
          </cell>
          <cell r="DA57">
            <v>3963.2928893735866</v>
          </cell>
          <cell r="DB57">
            <v>1960.6333921621663</v>
          </cell>
          <cell r="DE57">
            <v>598.01561151101828</v>
          </cell>
          <cell r="DG57">
            <v>4941.322115320274</v>
          </cell>
          <cell r="DH57">
            <v>2292.9120047702745</v>
          </cell>
          <cell r="DI57">
            <v>2648.4101105499999</v>
          </cell>
          <cell r="DJ57">
            <v>221.79169244000005</v>
          </cell>
          <cell r="DK57">
            <v>951.39924857999995</v>
          </cell>
          <cell r="DL57">
            <v>1337.37306115</v>
          </cell>
          <cell r="DM57">
            <v>137.84610837999995</v>
          </cell>
          <cell r="DN57">
            <v>3379.4845325921287</v>
          </cell>
          <cell r="DS57">
            <v>73</v>
          </cell>
          <cell r="DT57">
            <v>202.23975001333304</v>
          </cell>
          <cell r="DU57">
            <v>340.55043894068166</v>
          </cell>
          <cell r="DV57">
            <v>2763.6943436381139</v>
          </cell>
          <cell r="DW57">
            <v>202.23975001333304</v>
          </cell>
          <cell r="DX57">
            <v>1</v>
          </cell>
          <cell r="DY57">
            <v>1</v>
          </cell>
          <cell r="DZ57" t="str">
            <v/>
          </cell>
          <cell r="EA57" t="str">
            <v/>
          </cell>
          <cell r="EB57" t="str">
            <v>1 1</v>
          </cell>
          <cell r="EC57">
            <v>1131.7356273999999</v>
          </cell>
          <cell r="ED57">
            <v>17.569210549999998</v>
          </cell>
          <cell r="EE57">
            <v>335.6327546</v>
          </cell>
          <cell r="EF57">
            <v>669.69608814999992</v>
          </cell>
          <cell r="EG57">
            <v>108.83757410000001</v>
          </cell>
          <cell r="EH57">
            <v>210.02252780000001</v>
          </cell>
          <cell r="EI57">
            <v>3.2610385900000001</v>
          </cell>
          <cell r="EJ57">
            <v>51.45580812</v>
          </cell>
          <cell r="EK57">
            <v>131.85455195</v>
          </cell>
          <cell r="EL57">
            <v>23.451129139999999</v>
          </cell>
          <cell r="EM57">
            <v>921.71309960000008</v>
          </cell>
          <cell r="EN57">
            <v>14.308171959999999</v>
          </cell>
          <cell r="EO57">
            <v>284.17694647999997</v>
          </cell>
          <cell r="EP57">
            <v>537.84153619999995</v>
          </cell>
          <cell r="EQ57">
            <v>85.386444960000006</v>
          </cell>
          <cell r="ER57">
            <v>0</v>
          </cell>
          <cell r="ES57">
            <v>0</v>
          </cell>
          <cell r="ET57">
            <v>0</v>
          </cell>
          <cell r="EU57">
            <v>0</v>
          </cell>
          <cell r="EV57">
            <v>0</v>
          </cell>
          <cell r="EW57">
            <v>0</v>
          </cell>
          <cell r="EX57">
            <v>0</v>
          </cell>
          <cell r="EY57">
            <v>0</v>
          </cell>
          <cell r="EZ57">
            <v>0</v>
          </cell>
          <cell r="FA57">
            <v>0</v>
          </cell>
          <cell r="FB57">
            <v>921.71309960000008</v>
          </cell>
          <cell r="FC57">
            <v>14.308171959999999</v>
          </cell>
          <cell r="FD57">
            <v>284.17694647999997</v>
          </cell>
          <cell r="FE57">
            <v>537.84153619999995</v>
          </cell>
          <cell r="FF57">
            <v>85.386444960000006</v>
          </cell>
          <cell r="FG57" t="str">
            <v/>
          </cell>
          <cell r="FH57" t="str">
            <v/>
          </cell>
          <cell r="FI57" t="str">
            <v/>
          </cell>
          <cell r="FJ57">
            <v>1</v>
          </cell>
          <cell r="FK57" t="str">
            <v>1</v>
          </cell>
          <cell r="FN57">
            <v>11773.071493446381</v>
          </cell>
          <cell r="FO57">
            <v>0</v>
          </cell>
          <cell r="FP57">
            <v>376.37899999999996</v>
          </cell>
          <cell r="FQ57">
            <v>0</v>
          </cell>
          <cell r="FR57">
            <v>2003.7250082983335</v>
          </cell>
          <cell r="FS57">
            <v>1945.1350082983336</v>
          </cell>
          <cell r="FT57">
            <v>2.74</v>
          </cell>
          <cell r="FU57">
            <v>55.85</v>
          </cell>
          <cell r="FV57">
            <v>148252</v>
          </cell>
          <cell r="FW57">
            <v>0</v>
          </cell>
          <cell r="FX57">
            <v>148252</v>
          </cell>
          <cell r="FZ57">
            <v>758.40588715000001</v>
          </cell>
          <cell r="GA57">
            <v>0</v>
          </cell>
          <cell r="GB57">
            <v>14.109</v>
          </cell>
          <cell r="GC57">
            <v>0</v>
          </cell>
          <cell r="GD57">
            <v>323.55900000000003</v>
          </cell>
          <cell r="GE57">
            <v>323.55900000000003</v>
          </cell>
          <cell r="GF57">
            <v>0</v>
          </cell>
          <cell r="GG57">
            <v>0</v>
          </cell>
          <cell r="GH57">
            <v>5039</v>
          </cell>
          <cell r="GI57">
            <v>0</v>
          </cell>
          <cell r="GJ57">
            <v>5039</v>
          </cell>
          <cell r="GK57">
            <v>6140.1608410664994</v>
          </cell>
          <cell r="GL57">
            <v>0</v>
          </cell>
          <cell r="GM57">
            <v>258.77600000000001</v>
          </cell>
          <cell r="GN57">
            <v>0</v>
          </cell>
          <cell r="GO57">
            <v>1287.7640000000001</v>
          </cell>
          <cell r="GP57">
            <v>1232.03</v>
          </cell>
          <cell r="GQ57">
            <v>0</v>
          </cell>
          <cell r="GR57">
            <v>51.734000000000002</v>
          </cell>
          <cell r="GS57">
            <v>76404</v>
          </cell>
          <cell r="GT57">
            <v>0</v>
          </cell>
          <cell r="GU57">
            <v>76404</v>
          </cell>
          <cell r="GV57">
            <v>0</v>
          </cell>
          <cell r="GW57">
            <v>0</v>
          </cell>
          <cell r="GX57">
            <v>0</v>
          </cell>
          <cell r="GY57">
            <v>0</v>
          </cell>
          <cell r="GZ57">
            <v>0</v>
          </cell>
          <cell r="HA57">
            <v>0</v>
          </cell>
          <cell r="HB57">
            <v>0</v>
          </cell>
          <cell r="HC57">
            <v>0</v>
          </cell>
          <cell r="HD57">
            <v>0</v>
          </cell>
          <cell r="HE57">
            <v>0</v>
          </cell>
          <cell r="HF57">
            <v>0</v>
          </cell>
          <cell r="HG57">
            <v>0</v>
          </cell>
          <cell r="HH57">
            <v>0</v>
          </cell>
          <cell r="HI57">
            <v>0</v>
          </cell>
          <cell r="HJ57">
            <v>0</v>
          </cell>
          <cell r="HK57">
            <v>0</v>
          </cell>
          <cell r="HL57">
            <v>0</v>
          </cell>
          <cell r="HM57">
            <v>0</v>
          </cell>
          <cell r="HN57">
            <v>0</v>
          </cell>
          <cell r="HO57">
            <v>0</v>
          </cell>
          <cell r="HP57">
            <v>0</v>
          </cell>
          <cell r="HQ57">
            <v>0</v>
          </cell>
          <cell r="HR57">
            <v>1143.433344503333</v>
          </cell>
          <cell r="HS57">
            <v>0</v>
          </cell>
          <cell r="HT57">
            <v>105</v>
          </cell>
          <cell r="HU57">
            <v>0</v>
          </cell>
          <cell r="HV57">
            <v>0</v>
          </cell>
          <cell r="HW57">
            <v>0</v>
          </cell>
          <cell r="HX57">
            <v>0</v>
          </cell>
          <cell r="HY57">
            <v>0</v>
          </cell>
          <cell r="HZ57">
            <v>1</v>
          </cell>
          <cell r="IA57">
            <v>0</v>
          </cell>
          <cell r="IB57">
            <v>1</v>
          </cell>
          <cell r="IC57">
            <v>4996.7274965631668</v>
          </cell>
          <cell r="ID57">
            <v>0</v>
          </cell>
          <cell r="IE57">
            <v>153.77599999999998</v>
          </cell>
          <cell r="IF57">
            <v>0</v>
          </cell>
          <cell r="IG57">
            <v>1287.7640000000001</v>
          </cell>
          <cell r="IH57">
            <v>1232.03</v>
          </cell>
          <cell r="II57">
            <v>0</v>
          </cell>
          <cell r="IJ57">
            <v>51.734000000000002</v>
          </cell>
          <cell r="IK57">
            <v>76403</v>
          </cell>
          <cell r="IL57">
            <v>0</v>
          </cell>
          <cell r="IM57">
            <v>76403</v>
          </cell>
          <cell r="IN57">
            <v>0</v>
          </cell>
          <cell r="IO57">
            <v>0</v>
          </cell>
          <cell r="IP57">
            <v>0</v>
          </cell>
          <cell r="IQ57">
            <v>0</v>
          </cell>
          <cell r="IR57">
            <v>0</v>
          </cell>
          <cell r="IS57">
            <v>0</v>
          </cell>
          <cell r="IT57">
            <v>0</v>
          </cell>
          <cell r="IU57">
            <v>0</v>
          </cell>
          <cell r="IV57">
            <v>0</v>
          </cell>
          <cell r="IW57">
            <v>0</v>
          </cell>
          <cell r="IX57">
            <v>0</v>
          </cell>
          <cell r="IY57">
            <v>509.59348974</v>
          </cell>
          <cell r="IZ57">
            <v>0</v>
          </cell>
          <cell r="JA57">
            <v>24.921999999999997</v>
          </cell>
          <cell r="JB57">
            <v>0</v>
          </cell>
          <cell r="JC57">
            <v>377.14400000000001</v>
          </cell>
          <cell r="JD57">
            <v>377.14400000000001</v>
          </cell>
          <cell r="JE57">
            <v>0</v>
          </cell>
          <cell r="JF57">
            <v>0</v>
          </cell>
          <cell r="JG57">
            <v>33</v>
          </cell>
          <cell r="JH57">
            <v>0</v>
          </cell>
          <cell r="JI57">
            <v>33</v>
          </cell>
          <cell r="JJ57">
            <v>166.82267041</v>
          </cell>
          <cell r="JK57">
            <v>0</v>
          </cell>
          <cell r="JL57">
            <v>7.0890000000000004</v>
          </cell>
          <cell r="JM57">
            <v>0</v>
          </cell>
          <cell r="JN57">
            <v>126.196</v>
          </cell>
          <cell r="JO57">
            <v>126.196</v>
          </cell>
          <cell r="JP57">
            <v>0</v>
          </cell>
          <cell r="JQ57">
            <v>0</v>
          </cell>
          <cell r="JR57">
            <v>1</v>
          </cell>
          <cell r="JS57">
            <v>0</v>
          </cell>
          <cell r="JT57">
            <v>1</v>
          </cell>
          <cell r="JU57">
            <v>342.77081932999999</v>
          </cell>
          <cell r="JV57">
            <v>0</v>
          </cell>
          <cell r="JW57">
            <v>17.832999999999998</v>
          </cell>
          <cell r="JX57">
            <v>0</v>
          </cell>
          <cell r="JY57">
            <v>250.94800000000001</v>
          </cell>
          <cell r="JZ57">
            <v>250.94800000000001</v>
          </cell>
          <cell r="KA57">
            <v>0</v>
          </cell>
          <cell r="KB57">
            <v>0</v>
          </cell>
          <cell r="KC57">
            <v>32</v>
          </cell>
          <cell r="KD57">
            <v>0</v>
          </cell>
          <cell r="KE57">
            <v>32</v>
          </cell>
          <cell r="KF57">
            <v>0</v>
          </cell>
          <cell r="KG57">
            <v>0</v>
          </cell>
          <cell r="KH57">
            <v>0</v>
          </cell>
          <cell r="KI57">
            <v>0</v>
          </cell>
          <cell r="KJ57">
            <v>0</v>
          </cell>
          <cell r="KK57">
            <v>0</v>
          </cell>
          <cell r="KL57">
            <v>0</v>
          </cell>
          <cell r="KM57">
            <v>0</v>
          </cell>
          <cell r="KN57">
            <v>0</v>
          </cell>
          <cell r="KO57">
            <v>0</v>
          </cell>
          <cell r="KP57">
            <v>0</v>
          </cell>
          <cell r="KQ57">
            <v>0</v>
          </cell>
          <cell r="KR57">
            <v>0</v>
          </cell>
          <cell r="KS57">
            <v>0</v>
          </cell>
          <cell r="KT57">
            <v>0</v>
          </cell>
          <cell r="KU57">
            <v>0</v>
          </cell>
          <cell r="KV57">
            <v>0</v>
          </cell>
          <cell r="KW57">
            <v>0</v>
          </cell>
          <cell r="KX57">
            <v>0</v>
          </cell>
          <cell r="KY57">
            <v>0</v>
          </cell>
          <cell r="KZ57">
            <v>0</v>
          </cell>
          <cell r="LA57">
            <v>0</v>
          </cell>
          <cell r="LB57">
            <v>342.77081932999999</v>
          </cell>
          <cell r="LC57">
            <v>0</v>
          </cell>
          <cell r="LD57">
            <v>17.832999999999998</v>
          </cell>
          <cell r="LE57">
            <v>0</v>
          </cell>
          <cell r="LF57">
            <v>250.94800000000001</v>
          </cell>
          <cell r="LG57">
            <v>250.94800000000001</v>
          </cell>
          <cell r="LH57">
            <v>0</v>
          </cell>
          <cell r="LI57">
            <v>0</v>
          </cell>
          <cell r="LJ57">
            <v>32</v>
          </cell>
          <cell r="LK57">
            <v>0</v>
          </cell>
          <cell r="LL57">
            <v>32</v>
          </cell>
          <cell r="LQ57">
            <v>0</v>
          </cell>
          <cell r="LR57">
            <v>55.8</v>
          </cell>
          <cell r="LS57">
            <v>0</v>
          </cell>
          <cell r="LT57">
            <v>0</v>
          </cell>
          <cell r="LU57">
            <v>0</v>
          </cell>
          <cell r="LX57">
            <v>0</v>
          </cell>
          <cell r="LY57">
            <v>0</v>
          </cell>
          <cell r="LZ57">
            <v>0</v>
          </cell>
          <cell r="MA57">
            <v>0</v>
          </cell>
          <cell r="MB57">
            <v>0</v>
          </cell>
          <cell r="MC57">
            <v>0</v>
          </cell>
          <cell r="MD57">
            <v>0</v>
          </cell>
          <cell r="ME57">
            <v>0</v>
          </cell>
          <cell r="MF57">
            <v>0</v>
          </cell>
          <cell r="MG57">
            <v>0</v>
          </cell>
          <cell r="MH57">
            <v>0</v>
          </cell>
          <cell r="MI57">
            <v>0</v>
          </cell>
          <cell r="MJ57">
            <v>0</v>
          </cell>
          <cell r="MK57">
            <v>0</v>
          </cell>
          <cell r="ML57">
            <v>0</v>
          </cell>
          <cell r="MM57">
            <v>0</v>
          </cell>
          <cell r="MN57">
            <v>0</v>
          </cell>
          <cell r="MO57">
            <v>0</v>
          </cell>
          <cell r="MP57">
            <v>0</v>
          </cell>
          <cell r="MQ57">
            <v>0</v>
          </cell>
          <cell r="MR57">
            <v>0</v>
          </cell>
          <cell r="MS57">
            <v>0</v>
          </cell>
          <cell r="MT57">
            <v>0</v>
          </cell>
          <cell r="MU57">
            <v>0</v>
          </cell>
          <cell r="MV57">
            <v>0</v>
          </cell>
          <cell r="MW57">
            <v>0</v>
          </cell>
          <cell r="MX57">
            <v>0</v>
          </cell>
          <cell r="MY57">
            <v>0</v>
          </cell>
          <cell r="MZ57">
            <v>0</v>
          </cell>
          <cell r="NA57">
            <v>0</v>
          </cell>
          <cell r="NB57">
            <v>0</v>
          </cell>
          <cell r="NC57">
            <v>0</v>
          </cell>
          <cell r="ND57">
            <v>0</v>
          </cell>
          <cell r="NE57">
            <v>0</v>
          </cell>
          <cell r="NF57">
            <v>0</v>
          </cell>
          <cell r="NG57">
            <v>0</v>
          </cell>
          <cell r="NH57">
            <v>0</v>
          </cell>
          <cell r="NI57">
            <v>0</v>
          </cell>
          <cell r="NJ57">
            <v>0</v>
          </cell>
          <cell r="NK57">
            <v>0</v>
          </cell>
          <cell r="NL57">
            <v>0</v>
          </cell>
          <cell r="NM57">
            <v>0</v>
          </cell>
          <cell r="NN57">
            <v>0</v>
          </cell>
          <cell r="NO57">
            <v>0</v>
          </cell>
          <cell r="NP57">
            <v>0</v>
          </cell>
          <cell r="NQ57">
            <v>0</v>
          </cell>
          <cell r="NR57">
            <v>0</v>
          </cell>
          <cell r="NS57">
            <v>0</v>
          </cell>
          <cell r="NT57">
            <v>0</v>
          </cell>
          <cell r="NU57">
            <v>0</v>
          </cell>
          <cell r="NV57">
            <v>0</v>
          </cell>
          <cell r="NW57">
            <v>0</v>
          </cell>
          <cell r="NX57">
            <v>0</v>
          </cell>
          <cell r="NY57">
            <v>0</v>
          </cell>
          <cell r="NZ57">
            <v>0</v>
          </cell>
          <cell r="OA57">
            <v>0</v>
          </cell>
          <cell r="OB57">
            <v>0</v>
          </cell>
          <cell r="OC57">
            <v>0</v>
          </cell>
          <cell r="OD57">
            <v>0</v>
          </cell>
          <cell r="OE57">
            <v>0</v>
          </cell>
          <cell r="OF57">
            <v>0</v>
          </cell>
          <cell r="OG57">
            <v>0</v>
          </cell>
          <cell r="OH57">
            <v>0</v>
          </cell>
          <cell r="OI57">
            <v>0</v>
          </cell>
          <cell r="OJ57">
            <v>0</v>
          </cell>
          <cell r="OL57" t="str">
            <v>нд</v>
          </cell>
          <cell r="OM57" t="str">
            <v>нд</v>
          </cell>
          <cell r="ON57" t="str">
            <v>нд</v>
          </cell>
          <cell r="OO57" t="str">
            <v>нд</v>
          </cell>
          <cell r="OP57" t="str">
            <v>нд</v>
          </cell>
          <cell r="OT57">
            <v>9766.9821273165726</v>
          </cell>
          <cell r="OV57">
            <v>709.20500000000004</v>
          </cell>
          <cell r="OW57">
            <v>119.191</v>
          </cell>
          <cell r="OX57">
            <v>0</v>
          </cell>
          <cell r="OY57">
            <v>10851</v>
          </cell>
          <cell r="OZ57">
            <v>2146.0064287200003</v>
          </cell>
        </row>
        <row r="58">
          <cell r="A58" t="str">
            <v>L_Che382</v>
          </cell>
          <cell r="B58" t="str">
            <v>1.1.2.3</v>
          </cell>
          <cell r="C58" t="str">
            <v>Модернизация средств учета электроэнергии в рамках "Плана (программы) снижения потерь электрической энергии в электрических сетях Грозненских ГЭС АО "Чеченэнерго" (установка 26263 шт. приборов учета)</v>
          </cell>
          <cell r="D58" t="str">
            <v>L_Che382</v>
          </cell>
          <cell r="E58">
            <v>1026.4697439784791</v>
          </cell>
          <cell r="H58">
            <v>46.804773978479297</v>
          </cell>
          <cell r="J58">
            <v>979.66496999999981</v>
          </cell>
          <cell r="K58">
            <v>979.66496999999981</v>
          </cell>
          <cell r="L58">
            <v>0</v>
          </cell>
          <cell r="M58">
            <v>0</v>
          </cell>
          <cell r="N58">
            <v>0</v>
          </cell>
          <cell r="O58">
            <v>0</v>
          </cell>
          <cell r="P58">
            <v>0</v>
          </cell>
          <cell r="Q58">
            <v>0</v>
          </cell>
          <cell r="R58">
            <v>979.66496999999981</v>
          </cell>
          <cell r="S58">
            <v>0</v>
          </cell>
          <cell r="T58">
            <v>0</v>
          </cell>
          <cell r="U58">
            <v>0</v>
          </cell>
          <cell r="V58">
            <v>0</v>
          </cell>
          <cell r="W58">
            <v>979.66496999999981</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979.66496999999981</v>
          </cell>
          <cell r="AQ58">
            <v>0</v>
          </cell>
          <cell r="AR58">
            <v>0</v>
          </cell>
          <cell r="AS58">
            <v>0</v>
          </cell>
          <cell r="AT58">
            <v>0</v>
          </cell>
          <cell r="AU58">
            <v>979.66496999999981</v>
          </cell>
          <cell r="AV58">
            <v>0</v>
          </cell>
          <cell r="AW58">
            <v>0</v>
          </cell>
          <cell r="AX58">
            <v>0</v>
          </cell>
          <cell r="AY58">
            <v>0</v>
          </cell>
          <cell r="AZ58">
            <v>0</v>
          </cell>
          <cell r="BA58">
            <v>0</v>
          </cell>
          <cell r="BB58" t="str">
            <v/>
          </cell>
          <cell r="BC58" t="str">
            <v/>
          </cell>
          <cell r="BD58" t="str">
            <v/>
          </cell>
          <cell r="BE58" t="str">
            <v/>
          </cell>
          <cell r="BF58">
            <v>0</v>
          </cell>
          <cell r="BG58">
            <v>0</v>
          </cell>
          <cell r="BH58">
            <v>0</v>
          </cell>
          <cell r="BI58">
            <v>0</v>
          </cell>
          <cell r="BJ58">
            <v>0</v>
          </cell>
          <cell r="BK58">
            <v>0</v>
          </cell>
          <cell r="BL58">
            <v>0</v>
          </cell>
          <cell r="BM58">
            <v>0</v>
          </cell>
          <cell r="BN58">
            <v>0</v>
          </cell>
          <cell r="BO58">
            <v>0</v>
          </cell>
          <cell r="BP58">
            <v>0</v>
          </cell>
          <cell r="BQ58">
            <v>0</v>
          </cell>
          <cell r="BR58">
            <v>0</v>
          </cell>
          <cell r="BS58">
            <v>0</v>
          </cell>
          <cell r="BT58">
            <v>0</v>
          </cell>
          <cell r="BU58">
            <v>0</v>
          </cell>
          <cell r="BV58">
            <v>0</v>
          </cell>
          <cell r="BW58">
            <v>0</v>
          </cell>
          <cell r="BX58">
            <v>0</v>
          </cell>
          <cell r="BY58">
            <v>0</v>
          </cell>
          <cell r="BZ58">
            <v>0</v>
          </cell>
          <cell r="CA58">
            <v>0</v>
          </cell>
          <cell r="CB58">
            <v>0</v>
          </cell>
          <cell r="CC58">
            <v>0</v>
          </cell>
          <cell r="CD58">
            <v>0</v>
          </cell>
          <cell r="CE58">
            <v>0</v>
          </cell>
          <cell r="CF58">
            <v>0</v>
          </cell>
          <cell r="CG58">
            <v>0</v>
          </cell>
          <cell r="CH58">
            <v>0</v>
          </cell>
          <cell r="CI58">
            <v>0</v>
          </cell>
          <cell r="CJ58">
            <v>0</v>
          </cell>
          <cell r="CK58">
            <v>0</v>
          </cell>
          <cell r="CL58">
            <v>0</v>
          </cell>
          <cell r="CM58">
            <v>0</v>
          </cell>
          <cell r="CN58">
            <v>0</v>
          </cell>
          <cell r="CO58">
            <v>0</v>
          </cell>
          <cell r="CP58">
            <v>0</v>
          </cell>
          <cell r="CQ58" t="str">
            <v/>
          </cell>
          <cell r="CR58" t="str">
            <v/>
          </cell>
          <cell r="CS58" t="str">
            <v/>
          </cell>
          <cell r="CT58" t="str">
            <v/>
          </cell>
          <cell r="CU58">
            <v>0</v>
          </cell>
          <cell r="CX58">
            <v>855.39145331539942</v>
          </cell>
          <cell r="CY58">
            <v>39.003978315399401</v>
          </cell>
          <cell r="CZ58">
            <v>165.77794166666666</v>
          </cell>
          <cell r="DA58">
            <v>542.61479999999995</v>
          </cell>
          <cell r="DB58">
            <v>107.99473333333341</v>
          </cell>
          <cell r="DE58">
            <v>39.003978315399401</v>
          </cell>
          <cell r="DG58">
            <v>816.38747499999999</v>
          </cell>
          <cell r="DH58">
            <v>816.38747499999999</v>
          </cell>
          <cell r="DI58">
            <v>0</v>
          </cell>
          <cell r="DJ58">
            <v>0</v>
          </cell>
          <cell r="DK58">
            <v>0</v>
          </cell>
          <cell r="DL58">
            <v>0</v>
          </cell>
          <cell r="DM58">
            <v>0</v>
          </cell>
          <cell r="DN58">
            <v>816.38747499999999</v>
          </cell>
          <cell r="DS58">
            <v>0</v>
          </cell>
          <cell r="DT58">
            <v>0</v>
          </cell>
          <cell r="DU58">
            <v>0</v>
          </cell>
          <cell r="DV58">
            <v>816.38747499999999</v>
          </cell>
          <cell r="DW58">
            <v>0</v>
          </cell>
          <cell r="DX58" t="str">
            <v/>
          </cell>
          <cell r="DY58" t="str">
            <v/>
          </cell>
          <cell r="DZ58" t="str">
            <v/>
          </cell>
          <cell r="EA58" t="str">
            <v/>
          </cell>
          <cell r="EB58">
            <v>0</v>
          </cell>
          <cell r="EC58">
            <v>0</v>
          </cell>
          <cell r="ED58">
            <v>0</v>
          </cell>
          <cell r="EE58">
            <v>0</v>
          </cell>
          <cell r="EF58">
            <v>0</v>
          </cell>
          <cell r="EG58">
            <v>0</v>
          </cell>
          <cell r="EH58">
            <v>0</v>
          </cell>
          <cell r="EI58">
            <v>0</v>
          </cell>
          <cell r="EJ58">
            <v>0</v>
          </cell>
          <cell r="EK58">
            <v>0</v>
          </cell>
          <cell r="EL58">
            <v>0</v>
          </cell>
          <cell r="EM58">
            <v>0</v>
          </cell>
          <cell r="EN58">
            <v>0</v>
          </cell>
          <cell r="EO58">
            <v>0</v>
          </cell>
          <cell r="EP58">
            <v>0</v>
          </cell>
          <cell r="EQ58">
            <v>0</v>
          </cell>
          <cell r="ER58">
            <v>0</v>
          </cell>
          <cell r="ES58">
            <v>0</v>
          </cell>
          <cell r="ET58">
            <v>0</v>
          </cell>
          <cell r="EU58">
            <v>0</v>
          </cell>
          <cell r="EV58">
            <v>0</v>
          </cell>
          <cell r="EW58">
            <v>0</v>
          </cell>
          <cell r="EX58">
            <v>0</v>
          </cell>
          <cell r="EY58">
            <v>0</v>
          </cell>
          <cell r="EZ58">
            <v>0</v>
          </cell>
          <cell r="FA58">
            <v>0</v>
          </cell>
          <cell r="FB58">
            <v>0</v>
          </cell>
          <cell r="FC58">
            <v>0</v>
          </cell>
          <cell r="FD58">
            <v>0</v>
          </cell>
          <cell r="FE58">
            <v>0</v>
          </cell>
          <cell r="FF58">
            <v>0</v>
          </cell>
          <cell r="FG58" t="str">
            <v/>
          </cell>
          <cell r="FH58" t="str">
            <v/>
          </cell>
          <cell r="FI58" t="str">
            <v/>
          </cell>
          <cell r="FJ58">
            <v>1</v>
          </cell>
          <cell r="FK58" t="str">
            <v>1</v>
          </cell>
          <cell r="FN58">
            <v>855.39145331539942</v>
          </cell>
          <cell r="FO58">
            <v>0</v>
          </cell>
          <cell r="FP58">
            <v>0</v>
          </cell>
          <cell r="FQ58">
            <v>0</v>
          </cell>
          <cell r="FR58">
            <v>0</v>
          </cell>
          <cell r="FS58">
            <v>0</v>
          </cell>
          <cell r="FT58">
            <v>0</v>
          </cell>
          <cell r="FU58">
            <v>0</v>
          </cell>
          <cell r="FV58">
            <v>26263</v>
          </cell>
          <cell r="FW58">
            <v>0</v>
          </cell>
          <cell r="FX58">
            <v>26263</v>
          </cell>
          <cell r="FZ58">
            <v>0</v>
          </cell>
          <cell r="GA58">
            <v>0</v>
          </cell>
          <cell r="GB58">
            <v>0</v>
          </cell>
          <cell r="GC58">
            <v>0</v>
          </cell>
          <cell r="GD58">
            <v>0</v>
          </cell>
          <cell r="GE58">
            <v>0</v>
          </cell>
          <cell r="GF58">
            <v>0</v>
          </cell>
          <cell r="GG58">
            <v>0</v>
          </cell>
          <cell r="GH58">
            <v>0</v>
          </cell>
          <cell r="GI58">
            <v>0</v>
          </cell>
          <cell r="GJ58">
            <v>0</v>
          </cell>
          <cell r="GK58">
            <v>855.39145331539942</v>
          </cell>
          <cell r="GL58">
            <v>0</v>
          </cell>
          <cell r="GM58">
            <v>0</v>
          </cell>
          <cell r="GN58">
            <v>0</v>
          </cell>
          <cell r="GO58">
            <v>0</v>
          </cell>
          <cell r="GP58">
            <v>0</v>
          </cell>
          <cell r="GQ58">
            <v>0</v>
          </cell>
          <cell r="GR58">
            <v>0</v>
          </cell>
          <cell r="GS58">
            <v>26263</v>
          </cell>
          <cell r="GT58">
            <v>0</v>
          </cell>
          <cell r="GU58">
            <v>26263</v>
          </cell>
          <cell r="GV58">
            <v>0</v>
          </cell>
          <cell r="GW58">
            <v>0</v>
          </cell>
          <cell r="GX58">
            <v>0</v>
          </cell>
          <cell r="GY58">
            <v>0</v>
          </cell>
          <cell r="GZ58">
            <v>0</v>
          </cell>
          <cell r="HA58">
            <v>0</v>
          </cell>
          <cell r="HB58">
            <v>0</v>
          </cell>
          <cell r="HC58">
            <v>0</v>
          </cell>
          <cell r="HD58">
            <v>0</v>
          </cell>
          <cell r="HE58">
            <v>0</v>
          </cell>
          <cell r="HF58">
            <v>0</v>
          </cell>
          <cell r="HG58">
            <v>0</v>
          </cell>
          <cell r="HH58">
            <v>0</v>
          </cell>
          <cell r="HI58">
            <v>0</v>
          </cell>
          <cell r="HJ58">
            <v>0</v>
          </cell>
          <cell r="HK58">
            <v>0</v>
          </cell>
          <cell r="HL58">
            <v>0</v>
          </cell>
          <cell r="HM58">
            <v>0</v>
          </cell>
          <cell r="HN58">
            <v>0</v>
          </cell>
          <cell r="HO58">
            <v>0</v>
          </cell>
          <cell r="HP58">
            <v>0</v>
          </cell>
          <cell r="HQ58">
            <v>0</v>
          </cell>
          <cell r="HR58">
            <v>0</v>
          </cell>
          <cell r="HS58">
            <v>0</v>
          </cell>
          <cell r="HT58">
            <v>0</v>
          </cell>
          <cell r="HU58">
            <v>0</v>
          </cell>
          <cell r="HV58">
            <v>0</v>
          </cell>
          <cell r="HW58">
            <v>0</v>
          </cell>
          <cell r="HX58">
            <v>0</v>
          </cell>
          <cell r="HY58">
            <v>0</v>
          </cell>
          <cell r="HZ58">
            <v>0</v>
          </cell>
          <cell r="IA58">
            <v>0</v>
          </cell>
          <cell r="IB58">
            <v>0</v>
          </cell>
          <cell r="IC58">
            <v>855.39145331539942</v>
          </cell>
          <cell r="ID58">
            <v>0</v>
          </cell>
          <cell r="IE58">
            <v>0</v>
          </cell>
          <cell r="IF58">
            <v>0</v>
          </cell>
          <cell r="IG58">
            <v>0</v>
          </cell>
          <cell r="IH58">
            <v>0</v>
          </cell>
          <cell r="II58">
            <v>0</v>
          </cell>
          <cell r="IJ58">
            <v>0</v>
          </cell>
          <cell r="IK58">
            <v>26263</v>
          </cell>
          <cell r="IL58">
            <v>0</v>
          </cell>
          <cell r="IM58">
            <v>26263</v>
          </cell>
          <cell r="IN58">
            <v>0</v>
          </cell>
          <cell r="IO58">
            <v>0</v>
          </cell>
          <cell r="IP58">
            <v>0</v>
          </cell>
          <cell r="IQ58">
            <v>0</v>
          </cell>
          <cell r="IR58">
            <v>0</v>
          </cell>
          <cell r="IS58">
            <v>0</v>
          </cell>
          <cell r="IT58">
            <v>0</v>
          </cell>
          <cell r="IU58">
            <v>0</v>
          </cell>
          <cell r="IV58">
            <v>0</v>
          </cell>
          <cell r="IW58">
            <v>0</v>
          </cell>
          <cell r="IX58">
            <v>0</v>
          </cell>
          <cell r="IY58">
            <v>0</v>
          </cell>
          <cell r="IZ58">
            <v>0</v>
          </cell>
          <cell r="JA58">
            <v>0</v>
          </cell>
          <cell r="JB58">
            <v>0</v>
          </cell>
          <cell r="JC58">
            <v>0</v>
          </cell>
          <cell r="JD58">
            <v>0</v>
          </cell>
          <cell r="JE58">
            <v>0</v>
          </cell>
          <cell r="JF58">
            <v>0</v>
          </cell>
          <cell r="JG58">
            <v>0</v>
          </cell>
          <cell r="JH58">
            <v>0</v>
          </cell>
          <cell r="JI58">
            <v>0</v>
          </cell>
          <cell r="JJ58">
            <v>0</v>
          </cell>
          <cell r="JK58">
            <v>0</v>
          </cell>
          <cell r="JL58">
            <v>0</v>
          </cell>
          <cell r="JM58">
            <v>0</v>
          </cell>
          <cell r="JN58">
            <v>0</v>
          </cell>
          <cell r="JO58">
            <v>0</v>
          </cell>
          <cell r="JP58">
            <v>0</v>
          </cell>
          <cell r="JQ58">
            <v>0</v>
          </cell>
          <cell r="JR58">
            <v>0</v>
          </cell>
          <cell r="JS58">
            <v>0</v>
          </cell>
          <cell r="JT58">
            <v>0</v>
          </cell>
          <cell r="JU58">
            <v>0</v>
          </cell>
          <cell r="JV58">
            <v>0</v>
          </cell>
          <cell r="JW58">
            <v>0</v>
          </cell>
          <cell r="JX58">
            <v>0</v>
          </cell>
          <cell r="JY58">
            <v>0</v>
          </cell>
          <cell r="JZ58">
            <v>0</v>
          </cell>
          <cell r="KA58">
            <v>0</v>
          </cell>
          <cell r="KB58">
            <v>0</v>
          </cell>
          <cell r="KC58">
            <v>0</v>
          </cell>
          <cell r="KD58">
            <v>0</v>
          </cell>
          <cell r="KE58">
            <v>0</v>
          </cell>
          <cell r="KF58">
            <v>0</v>
          </cell>
          <cell r="KG58">
            <v>0</v>
          </cell>
          <cell r="KH58">
            <v>0</v>
          </cell>
          <cell r="KI58">
            <v>0</v>
          </cell>
          <cell r="KJ58">
            <v>0</v>
          </cell>
          <cell r="KK58">
            <v>0</v>
          </cell>
          <cell r="KL58">
            <v>0</v>
          </cell>
          <cell r="KM58">
            <v>0</v>
          </cell>
          <cell r="KN58">
            <v>0</v>
          </cell>
          <cell r="KO58">
            <v>0</v>
          </cell>
          <cell r="KP58">
            <v>0</v>
          </cell>
          <cell r="KQ58">
            <v>0</v>
          </cell>
          <cell r="KR58">
            <v>0</v>
          </cell>
          <cell r="KS58">
            <v>0</v>
          </cell>
          <cell r="KT58">
            <v>0</v>
          </cell>
          <cell r="KU58">
            <v>0</v>
          </cell>
          <cell r="KV58">
            <v>0</v>
          </cell>
          <cell r="KW58">
            <v>0</v>
          </cell>
          <cell r="KX58">
            <v>0</v>
          </cell>
          <cell r="KY58">
            <v>0</v>
          </cell>
          <cell r="KZ58">
            <v>0</v>
          </cell>
          <cell r="LA58">
            <v>0</v>
          </cell>
          <cell r="LB58">
            <v>0</v>
          </cell>
          <cell r="LC58">
            <v>0</v>
          </cell>
          <cell r="LD58">
            <v>0</v>
          </cell>
          <cell r="LE58">
            <v>0</v>
          </cell>
          <cell r="LF58">
            <v>0</v>
          </cell>
          <cell r="LG58">
            <v>0</v>
          </cell>
          <cell r="LH58">
            <v>0</v>
          </cell>
          <cell r="LI58">
            <v>0</v>
          </cell>
          <cell r="LJ58">
            <v>0</v>
          </cell>
          <cell r="LK58">
            <v>0</v>
          </cell>
          <cell r="LL58">
            <v>0</v>
          </cell>
          <cell r="LQ58">
            <v>0</v>
          </cell>
          <cell r="LR58">
            <v>0</v>
          </cell>
          <cell r="LS58">
            <v>0</v>
          </cell>
          <cell r="LT58">
            <v>0</v>
          </cell>
          <cell r="LU58">
            <v>0</v>
          </cell>
          <cell r="LX58">
            <v>0</v>
          </cell>
          <cell r="LY58">
            <v>0</v>
          </cell>
          <cell r="LZ58">
            <v>0</v>
          </cell>
          <cell r="MA58">
            <v>0</v>
          </cell>
          <cell r="MB58">
            <v>0</v>
          </cell>
          <cell r="MC58">
            <v>0</v>
          </cell>
          <cell r="MD58">
            <v>0</v>
          </cell>
          <cell r="ME58">
            <v>0</v>
          </cell>
          <cell r="MF58">
            <v>0</v>
          </cell>
          <cell r="MG58">
            <v>0</v>
          </cell>
          <cell r="MH58">
            <v>0</v>
          </cell>
          <cell r="MI58">
            <v>0</v>
          </cell>
          <cell r="MJ58">
            <v>0</v>
          </cell>
          <cell r="MK58">
            <v>0</v>
          </cell>
          <cell r="ML58">
            <v>0</v>
          </cell>
          <cell r="MM58">
            <v>0</v>
          </cell>
          <cell r="MN58">
            <v>0</v>
          </cell>
          <cell r="MO58">
            <v>0</v>
          </cell>
          <cell r="MP58">
            <v>0</v>
          </cell>
          <cell r="MQ58">
            <v>0</v>
          </cell>
          <cell r="MR58">
            <v>0</v>
          </cell>
          <cell r="MS58">
            <v>0</v>
          </cell>
          <cell r="MT58">
            <v>0</v>
          </cell>
          <cell r="MU58">
            <v>0</v>
          </cell>
          <cell r="MV58">
            <v>0</v>
          </cell>
          <cell r="MW58">
            <v>0</v>
          </cell>
          <cell r="MX58">
            <v>0</v>
          </cell>
          <cell r="MY58">
            <v>0</v>
          </cell>
          <cell r="MZ58">
            <v>0</v>
          </cell>
          <cell r="NA58">
            <v>0</v>
          </cell>
          <cell r="NB58">
            <v>0</v>
          </cell>
          <cell r="NC58">
            <v>0</v>
          </cell>
          <cell r="ND58">
            <v>0</v>
          </cell>
          <cell r="NE58">
            <v>0</v>
          </cell>
          <cell r="NF58">
            <v>0</v>
          </cell>
          <cell r="NG58">
            <v>0</v>
          </cell>
          <cell r="NH58">
            <v>0</v>
          </cell>
          <cell r="NI58">
            <v>0</v>
          </cell>
          <cell r="NJ58">
            <v>0</v>
          </cell>
          <cell r="NK58">
            <v>0</v>
          </cell>
          <cell r="NL58">
            <v>0</v>
          </cell>
          <cell r="NM58">
            <v>0</v>
          </cell>
          <cell r="NN58">
            <v>0</v>
          </cell>
          <cell r="NO58">
            <v>0</v>
          </cell>
          <cell r="NP58">
            <v>0</v>
          </cell>
          <cell r="NQ58">
            <v>0</v>
          </cell>
          <cell r="NR58">
            <v>0</v>
          </cell>
          <cell r="NS58">
            <v>0</v>
          </cell>
          <cell r="NT58">
            <v>0</v>
          </cell>
          <cell r="NU58">
            <v>0</v>
          </cell>
          <cell r="NV58">
            <v>0</v>
          </cell>
          <cell r="NW58">
            <v>0</v>
          </cell>
          <cell r="NX58">
            <v>0</v>
          </cell>
          <cell r="NY58">
            <v>0</v>
          </cell>
          <cell r="NZ58">
            <v>0</v>
          </cell>
          <cell r="OA58">
            <v>0</v>
          </cell>
          <cell r="OB58">
            <v>0</v>
          </cell>
          <cell r="OC58">
            <v>0</v>
          </cell>
          <cell r="OD58">
            <v>0</v>
          </cell>
          <cell r="OE58">
            <v>0</v>
          </cell>
          <cell r="OF58">
            <v>0</v>
          </cell>
          <cell r="OG58">
            <v>0</v>
          </cell>
          <cell r="OH58">
            <v>0</v>
          </cell>
          <cell r="OI58">
            <v>0</v>
          </cell>
          <cell r="OJ58">
            <v>0</v>
          </cell>
          <cell r="OL58">
            <v>2019</v>
          </cell>
          <cell r="OM58">
            <v>2024</v>
          </cell>
          <cell r="ON58">
            <v>2024</v>
          </cell>
          <cell r="OO58">
            <v>2024</v>
          </cell>
          <cell r="OP58" t="str">
            <v>с</v>
          </cell>
          <cell r="OT58">
            <v>1026.4697439784791</v>
          </cell>
          <cell r="OV58">
            <v>0</v>
          </cell>
          <cell r="OW58">
            <v>0</v>
          </cell>
          <cell r="OX58">
            <v>0</v>
          </cell>
          <cell r="OY58">
            <v>0</v>
          </cell>
          <cell r="OZ58">
            <v>0</v>
          </cell>
        </row>
        <row r="59">
          <cell r="A59" t="str">
            <v>L_Che384</v>
          </cell>
          <cell r="B59" t="str">
            <v>1.1.2.3</v>
          </cell>
          <cell r="C59" t="str">
            <v>Модернизация средств учета электроэнергии в рамках "Плана (программы) снижения потерь электрической энергии в электрических сетях Гудермесских ГЭС АО "Чеченэнерго" (10940 шт. приборов учета)</v>
          </cell>
          <cell r="D59" t="str">
            <v>L_Che384</v>
          </cell>
          <cell r="E59">
            <v>329.32301632495302</v>
          </cell>
          <cell r="H59">
            <v>415.78789568895309</v>
          </cell>
          <cell r="J59">
            <v>313.17270999599992</v>
          </cell>
          <cell r="K59">
            <v>43.342840795999905</v>
          </cell>
          <cell r="L59">
            <v>269.82986920000002</v>
          </cell>
          <cell r="M59">
            <v>0</v>
          </cell>
          <cell r="N59">
            <v>0</v>
          </cell>
          <cell r="O59">
            <v>7.817875008333349</v>
          </cell>
          <cell r="P59">
            <v>0</v>
          </cell>
          <cell r="Q59">
            <v>262.01199419166664</v>
          </cell>
          <cell r="R59">
            <v>59.393709995999984</v>
          </cell>
          <cell r="S59">
            <v>0</v>
          </cell>
          <cell r="T59">
            <v>0</v>
          </cell>
          <cell r="U59">
            <v>0</v>
          </cell>
          <cell r="V59">
            <v>0</v>
          </cell>
          <cell r="W59">
            <v>59.393709995999984</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59.393709995999984</v>
          </cell>
          <cell r="AQ59">
            <v>0</v>
          </cell>
          <cell r="AR59">
            <v>0</v>
          </cell>
          <cell r="AS59">
            <v>0</v>
          </cell>
          <cell r="AT59">
            <v>0</v>
          </cell>
          <cell r="AU59">
            <v>59.393709995999984</v>
          </cell>
          <cell r="AV59">
            <v>0</v>
          </cell>
          <cell r="AW59">
            <v>0</v>
          </cell>
          <cell r="AX59">
            <v>0</v>
          </cell>
          <cell r="AY59">
            <v>0</v>
          </cell>
          <cell r="AZ59">
            <v>0</v>
          </cell>
          <cell r="BA59">
            <v>0</v>
          </cell>
          <cell r="BB59" t="str">
            <v/>
          </cell>
          <cell r="BC59" t="str">
            <v/>
          </cell>
          <cell r="BD59" t="str">
            <v/>
          </cell>
          <cell r="BE59" t="str">
            <v/>
          </cell>
          <cell r="BF59">
            <v>0</v>
          </cell>
          <cell r="BG59">
            <v>129.80772016</v>
          </cell>
          <cell r="BH59">
            <v>0</v>
          </cell>
          <cell r="BI59">
            <v>0</v>
          </cell>
          <cell r="BJ59">
            <v>0</v>
          </cell>
          <cell r="BK59">
            <v>0</v>
          </cell>
          <cell r="BL59">
            <v>129.80772016</v>
          </cell>
          <cell r="BM59">
            <v>104.40164179999999</v>
          </cell>
          <cell r="BN59">
            <v>0</v>
          </cell>
          <cell r="BO59">
            <v>0</v>
          </cell>
          <cell r="BP59">
            <v>0</v>
          </cell>
          <cell r="BQ59">
            <v>0</v>
          </cell>
          <cell r="BR59">
            <v>104.40164179999999</v>
          </cell>
          <cell r="BS59">
            <v>25.406078359999999</v>
          </cell>
          <cell r="BT59">
            <v>0</v>
          </cell>
          <cell r="BU59">
            <v>0</v>
          </cell>
          <cell r="BV59">
            <v>0</v>
          </cell>
          <cell r="BW59">
            <v>0</v>
          </cell>
          <cell r="BX59">
            <v>25.406078359999999</v>
          </cell>
          <cell r="BY59">
            <v>0</v>
          </cell>
          <cell r="BZ59">
            <v>0</v>
          </cell>
          <cell r="CA59">
            <v>0</v>
          </cell>
          <cell r="CB59">
            <v>0</v>
          </cell>
          <cell r="CC59">
            <v>0</v>
          </cell>
          <cell r="CD59">
            <v>0</v>
          </cell>
          <cell r="CE59">
            <v>0</v>
          </cell>
          <cell r="CF59">
            <v>0</v>
          </cell>
          <cell r="CG59">
            <v>0</v>
          </cell>
          <cell r="CH59">
            <v>0</v>
          </cell>
          <cell r="CI59">
            <v>0</v>
          </cell>
          <cell r="CJ59">
            <v>0</v>
          </cell>
          <cell r="CK59">
            <v>25.406078359999999</v>
          </cell>
          <cell r="CL59">
            <v>0</v>
          </cell>
          <cell r="CM59">
            <v>0</v>
          </cell>
          <cell r="CN59">
            <v>0</v>
          </cell>
          <cell r="CO59">
            <v>0</v>
          </cell>
          <cell r="CP59">
            <v>25.406078359999999</v>
          </cell>
          <cell r="CQ59" t="str">
            <v/>
          </cell>
          <cell r="CR59" t="str">
            <v/>
          </cell>
          <cell r="CS59" t="str">
            <v/>
          </cell>
          <cell r="CT59" t="str">
            <v/>
          </cell>
          <cell r="CU59">
            <v>0</v>
          </cell>
          <cell r="CX59">
            <v>274.43584693746084</v>
          </cell>
          <cell r="CY59">
            <v>13.4585886074609</v>
          </cell>
          <cell r="CZ59">
            <v>51.029816666666669</v>
          </cell>
          <cell r="DA59">
            <v>169.09745000000001</v>
          </cell>
          <cell r="DB59">
            <v>40.849991663333256</v>
          </cell>
          <cell r="DE59">
            <v>396.18614122746089</v>
          </cell>
          <cell r="DG59">
            <v>22.604940039999946</v>
          </cell>
          <cell r="DH59">
            <v>-57.150536080000052</v>
          </cell>
          <cell r="DI59">
            <v>79.755476119999997</v>
          </cell>
          <cell r="DJ59">
            <v>0</v>
          </cell>
          <cell r="DK59">
            <v>8.2375286699999997</v>
          </cell>
          <cell r="DL59">
            <v>58.493322360000001</v>
          </cell>
          <cell r="DM59">
            <v>13.024625090000001</v>
          </cell>
          <cell r="DN59">
            <v>22.604940039999946</v>
          </cell>
          <cell r="DS59">
            <v>0</v>
          </cell>
          <cell r="DT59">
            <v>0</v>
          </cell>
          <cell r="DU59">
            <v>0</v>
          </cell>
          <cell r="DV59">
            <v>22.604940039999946</v>
          </cell>
          <cell r="DW59">
            <v>0</v>
          </cell>
          <cell r="DX59">
            <v>1</v>
          </cell>
          <cell r="DY59">
            <v>1</v>
          </cell>
          <cell r="DZ59" t="str">
            <v/>
          </cell>
          <cell r="EA59" t="str">
            <v/>
          </cell>
          <cell r="EB59" t="str">
            <v>1 1</v>
          </cell>
          <cell r="EC59">
            <v>64.599758210000005</v>
          </cell>
          <cell r="ED59">
            <v>0</v>
          </cell>
          <cell r="EE59">
            <v>15.19540391</v>
          </cell>
          <cell r="EF59">
            <v>41.515303230000001</v>
          </cell>
          <cell r="EG59">
            <v>7.8890510699999998</v>
          </cell>
          <cell r="EH59">
            <v>22.28603365</v>
          </cell>
          <cell r="EI59">
            <v>0</v>
          </cell>
          <cell r="EJ59">
            <v>5.1471820399999997</v>
          </cell>
          <cell r="EK59">
            <v>14.4199977</v>
          </cell>
          <cell r="EL59">
            <v>2.71885391</v>
          </cell>
          <cell r="EM59">
            <v>42.313724560000004</v>
          </cell>
          <cell r="EN59">
            <v>0</v>
          </cell>
          <cell r="EO59">
            <v>10.048221870000001</v>
          </cell>
          <cell r="EP59">
            <v>27.095305530000001</v>
          </cell>
          <cell r="EQ59">
            <v>5.1701971599999998</v>
          </cell>
          <cell r="ER59">
            <v>0</v>
          </cell>
          <cell r="ES59">
            <v>0</v>
          </cell>
          <cell r="ET59">
            <v>0</v>
          </cell>
          <cell r="EU59">
            <v>0</v>
          </cell>
          <cell r="EV59">
            <v>0</v>
          </cell>
          <cell r="EW59">
            <v>0</v>
          </cell>
          <cell r="EX59">
            <v>0</v>
          </cell>
          <cell r="EY59">
            <v>0</v>
          </cell>
          <cell r="EZ59">
            <v>0</v>
          </cell>
          <cell r="FA59">
            <v>0</v>
          </cell>
          <cell r="FB59">
            <v>42.313724560000004</v>
          </cell>
          <cell r="FC59">
            <v>0</v>
          </cell>
          <cell r="FD59">
            <v>10.048221870000001</v>
          </cell>
          <cell r="FE59">
            <v>27.095305530000001</v>
          </cell>
          <cell r="FF59">
            <v>5.1701971599999998</v>
          </cell>
          <cell r="FG59" t="str">
            <v/>
          </cell>
          <cell r="FH59" t="str">
            <v/>
          </cell>
          <cell r="FI59" t="str">
            <v/>
          </cell>
          <cell r="FJ59">
            <v>1</v>
          </cell>
          <cell r="FK59" t="str">
            <v>1</v>
          </cell>
          <cell r="FN59">
            <v>274.43584693746084</v>
          </cell>
          <cell r="FO59">
            <v>0</v>
          </cell>
          <cell r="FP59">
            <v>0</v>
          </cell>
          <cell r="FQ59">
            <v>0</v>
          </cell>
          <cell r="FR59">
            <v>0</v>
          </cell>
          <cell r="FS59">
            <v>0</v>
          </cell>
          <cell r="FT59">
            <v>0</v>
          </cell>
          <cell r="FU59">
            <v>0</v>
          </cell>
          <cell r="FV59">
            <v>10940</v>
          </cell>
          <cell r="FW59">
            <v>0</v>
          </cell>
          <cell r="FX59">
            <v>10940</v>
          </cell>
          <cell r="FZ59">
            <v>-12.80880069</v>
          </cell>
          <cell r="GA59">
            <v>0</v>
          </cell>
          <cell r="GB59">
            <v>0</v>
          </cell>
          <cell r="GC59">
            <v>0</v>
          </cell>
          <cell r="GD59">
            <v>0</v>
          </cell>
          <cell r="GE59">
            <v>0</v>
          </cell>
          <cell r="GF59">
            <v>0</v>
          </cell>
          <cell r="GG59">
            <v>0</v>
          </cell>
          <cell r="GH59">
            <v>0</v>
          </cell>
          <cell r="GI59">
            <v>0</v>
          </cell>
          <cell r="GJ59">
            <v>0</v>
          </cell>
          <cell r="GK59">
            <v>41.227555807461016</v>
          </cell>
          <cell r="GL59">
            <v>0</v>
          </cell>
          <cell r="GM59">
            <v>0</v>
          </cell>
          <cell r="GN59">
            <v>0</v>
          </cell>
          <cell r="GO59">
            <v>0</v>
          </cell>
          <cell r="GP59">
            <v>0</v>
          </cell>
          <cell r="GQ59">
            <v>0</v>
          </cell>
          <cell r="GR59">
            <v>0</v>
          </cell>
          <cell r="GS59">
            <v>3296</v>
          </cell>
          <cell r="GT59">
            <v>0</v>
          </cell>
          <cell r="GU59">
            <v>3296</v>
          </cell>
          <cell r="GV59">
            <v>0</v>
          </cell>
          <cell r="GW59">
            <v>0</v>
          </cell>
          <cell r="GX59">
            <v>0</v>
          </cell>
          <cell r="GY59">
            <v>0</v>
          </cell>
          <cell r="GZ59">
            <v>0</v>
          </cell>
          <cell r="HA59">
            <v>0</v>
          </cell>
          <cell r="HB59">
            <v>0</v>
          </cell>
          <cell r="HC59">
            <v>0</v>
          </cell>
          <cell r="HD59">
            <v>0</v>
          </cell>
          <cell r="HE59">
            <v>0</v>
          </cell>
          <cell r="HF59">
            <v>0</v>
          </cell>
          <cell r="HG59">
            <v>0</v>
          </cell>
          <cell r="HH59">
            <v>0</v>
          </cell>
          <cell r="HI59">
            <v>0</v>
          </cell>
          <cell r="HJ59">
            <v>0</v>
          </cell>
          <cell r="HK59">
            <v>0</v>
          </cell>
          <cell r="HL59">
            <v>0</v>
          </cell>
          <cell r="HM59">
            <v>0</v>
          </cell>
          <cell r="HN59">
            <v>0</v>
          </cell>
          <cell r="HO59">
            <v>0</v>
          </cell>
          <cell r="HP59">
            <v>0</v>
          </cell>
          <cell r="HQ59">
            <v>0</v>
          </cell>
          <cell r="HR59">
            <v>0</v>
          </cell>
          <cell r="HS59">
            <v>0</v>
          </cell>
          <cell r="HT59">
            <v>0</v>
          </cell>
          <cell r="HU59">
            <v>0</v>
          </cell>
          <cell r="HV59">
            <v>0</v>
          </cell>
          <cell r="HW59">
            <v>0</v>
          </cell>
          <cell r="HX59">
            <v>0</v>
          </cell>
          <cell r="HY59">
            <v>0</v>
          </cell>
          <cell r="HZ59">
            <v>0</v>
          </cell>
          <cell r="IA59">
            <v>0</v>
          </cell>
          <cell r="IB59">
            <v>0</v>
          </cell>
          <cell r="IC59">
            <v>41.227555807461016</v>
          </cell>
          <cell r="ID59">
            <v>0</v>
          </cell>
          <cell r="IE59">
            <v>0</v>
          </cell>
          <cell r="IF59">
            <v>0</v>
          </cell>
          <cell r="IG59">
            <v>0</v>
          </cell>
          <cell r="IH59">
            <v>0</v>
          </cell>
          <cell r="II59">
            <v>0</v>
          </cell>
          <cell r="IJ59">
            <v>0</v>
          </cell>
          <cell r="IK59">
            <v>3296</v>
          </cell>
          <cell r="IL59">
            <v>0</v>
          </cell>
          <cell r="IM59">
            <v>3296</v>
          </cell>
          <cell r="IN59">
            <v>0</v>
          </cell>
          <cell r="IO59">
            <v>0</v>
          </cell>
          <cell r="IP59">
            <v>0</v>
          </cell>
          <cell r="IQ59">
            <v>0</v>
          </cell>
          <cell r="IR59">
            <v>0</v>
          </cell>
          <cell r="IS59">
            <v>0</v>
          </cell>
          <cell r="IT59">
            <v>0</v>
          </cell>
          <cell r="IU59">
            <v>0</v>
          </cell>
          <cell r="IV59">
            <v>0</v>
          </cell>
          <cell r="IW59">
            <v>0</v>
          </cell>
          <cell r="IX59">
            <v>0</v>
          </cell>
          <cell r="IY59">
            <v>0</v>
          </cell>
          <cell r="IZ59">
            <v>0</v>
          </cell>
          <cell r="JA59">
            <v>0</v>
          </cell>
          <cell r="JB59">
            <v>0</v>
          </cell>
          <cell r="JC59">
            <v>0</v>
          </cell>
          <cell r="JD59">
            <v>0</v>
          </cell>
          <cell r="JE59">
            <v>0</v>
          </cell>
          <cell r="JF59">
            <v>0</v>
          </cell>
          <cell r="JG59">
            <v>0</v>
          </cell>
          <cell r="JH59">
            <v>0</v>
          </cell>
          <cell r="JI59">
            <v>0</v>
          </cell>
          <cell r="JJ59">
            <v>0</v>
          </cell>
          <cell r="JK59">
            <v>0</v>
          </cell>
          <cell r="JL59">
            <v>0</v>
          </cell>
          <cell r="JM59">
            <v>0</v>
          </cell>
          <cell r="JN59">
            <v>0</v>
          </cell>
          <cell r="JO59">
            <v>0</v>
          </cell>
          <cell r="JP59">
            <v>0</v>
          </cell>
          <cell r="JQ59">
            <v>0</v>
          </cell>
          <cell r="JR59">
            <v>0</v>
          </cell>
          <cell r="JS59">
            <v>0</v>
          </cell>
          <cell r="JT59">
            <v>0</v>
          </cell>
          <cell r="JU59">
            <v>0</v>
          </cell>
          <cell r="JV59">
            <v>0</v>
          </cell>
          <cell r="JW59">
            <v>0</v>
          </cell>
          <cell r="JX59">
            <v>0</v>
          </cell>
          <cell r="JY59">
            <v>0</v>
          </cell>
          <cell r="JZ59">
            <v>0</v>
          </cell>
          <cell r="KA59">
            <v>0</v>
          </cell>
          <cell r="KB59">
            <v>0</v>
          </cell>
          <cell r="KC59">
            <v>0</v>
          </cell>
          <cell r="KD59">
            <v>0</v>
          </cell>
          <cell r="KE59">
            <v>0</v>
          </cell>
          <cell r="KF59">
            <v>0</v>
          </cell>
          <cell r="KG59">
            <v>0</v>
          </cell>
          <cell r="KH59">
            <v>0</v>
          </cell>
          <cell r="KI59">
            <v>0</v>
          </cell>
          <cell r="KJ59">
            <v>0</v>
          </cell>
          <cell r="KK59">
            <v>0</v>
          </cell>
          <cell r="KL59">
            <v>0</v>
          </cell>
          <cell r="KM59">
            <v>0</v>
          </cell>
          <cell r="KN59">
            <v>0</v>
          </cell>
          <cell r="KO59">
            <v>0</v>
          </cell>
          <cell r="KP59">
            <v>0</v>
          </cell>
          <cell r="KQ59">
            <v>0</v>
          </cell>
          <cell r="KR59">
            <v>0</v>
          </cell>
          <cell r="KS59">
            <v>0</v>
          </cell>
          <cell r="KT59">
            <v>0</v>
          </cell>
          <cell r="KU59">
            <v>0</v>
          </cell>
          <cell r="KV59">
            <v>0</v>
          </cell>
          <cell r="KW59">
            <v>0</v>
          </cell>
          <cell r="KX59">
            <v>0</v>
          </cell>
          <cell r="KY59">
            <v>0</v>
          </cell>
          <cell r="KZ59">
            <v>0</v>
          </cell>
          <cell r="LA59">
            <v>0</v>
          </cell>
          <cell r="LB59">
            <v>0</v>
          </cell>
          <cell r="LC59">
            <v>0</v>
          </cell>
          <cell r="LD59">
            <v>0</v>
          </cell>
          <cell r="LE59">
            <v>0</v>
          </cell>
          <cell r="LF59">
            <v>0</v>
          </cell>
          <cell r="LG59">
            <v>0</v>
          </cell>
          <cell r="LH59">
            <v>0</v>
          </cell>
          <cell r="LI59">
            <v>0</v>
          </cell>
          <cell r="LJ59">
            <v>0</v>
          </cell>
          <cell r="LK59">
            <v>0</v>
          </cell>
          <cell r="LL59">
            <v>0</v>
          </cell>
          <cell r="LQ59">
            <v>0</v>
          </cell>
          <cell r="LR59">
            <v>0</v>
          </cell>
          <cell r="LS59">
            <v>0</v>
          </cell>
          <cell r="LT59">
            <v>0</v>
          </cell>
          <cell r="LU59">
            <v>0</v>
          </cell>
          <cell r="LX59">
            <v>0</v>
          </cell>
          <cell r="LY59">
            <v>0</v>
          </cell>
          <cell r="LZ59">
            <v>0</v>
          </cell>
          <cell r="MA59">
            <v>0</v>
          </cell>
          <cell r="MB59">
            <v>0</v>
          </cell>
          <cell r="MC59">
            <v>0</v>
          </cell>
          <cell r="MD59">
            <v>0</v>
          </cell>
          <cell r="ME59">
            <v>0</v>
          </cell>
          <cell r="MF59">
            <v>0</v>
          </cell>
          <cell r="MG59">
            <v>0</v>
          </cell>
          <cell r="MH59">
            <v>0</v>
          </cell>
          <cell r="MI59">
            <v>0</v>
          </cell>
          <cell r="MJ59">
            <v>0</v>
          </cell>
          <cell r="MK59">
            <v>0</v>
          </cell>
          <cell r="ML59">
            <v>0</v>
          </cell>
          <cell r="MM59">
            <v>0</v>
          </cell>
          <cell r="MN59">
            <v>0</v>
          </cell>
          <cell r="MO59">
            <v>0</v>
          </cell>
          <cell r="MP59">
            <v>0</v>
          </cell>
          <cell r="MQ59">
            <v>0</v>
          </cell>
          <cell r="MR59">
            <v>0</v>
          </cell>
          <cell r="MS59">
            <v>0</v>
          </cell>
          <cell r="MT59">
            <v>0</v>
          </cell>
          <cell r="MU59">
            <v>0</v>
          </cell>
          <cell r="MV59">
            <v>0</v>
          </cell>
          <cell r="MW59">
            <v>0</v>
          </cell>
          <cell r="MX59">
            <v>0</v>
          </cell>
          <cell r="MY59">
            <v>0</v>
          </cell>
          <cell r="MZ59">
            <v>0</v>
          </cell>
          <cell r="NA59">
            <v>0</v>
          </cell>
          <cell r="NB59">
            <v>0</v>
          </cell>
          <cell r="NC59">
            <v>0</v>
          </cell>
          <cell r="ND59">
            <v>0</v>
          </cell>
          <cell r="NE59">
            <v>0</v>
          </cell>
          <cell r="NF59">
            <v>0</v>
          </cell>
          <cell r="NG59">
            <v>0</v>
          </cell>
          <cell r="NH59">
            <v>0</v>
          </cell>
          <cell r="NI59">
            <v>0</v>
          </cell>
          <cell r="NJ59">
            <v>0</v>
          </cell>
          <cell r="NK59">
            <v>0</v>
          </cell>
          <cell r="NL59">
            <v>0</v>
          </cell>
          <cell r="NM59">
            <v>0</v>
          </cell>
          <cell r="NN59">
            <v>0</v>
          </cell>
          <cell r="NO59">
            <v>0</v>
          </cell>
          <cell r="NP59">
            <v>0</v>
          </cell>
          <cell r="NQ59">
            <v>0</v>
          </cell>
          <cell r="NR59">
            <v>0</v>
          </cell>
          <cell r="NS59">
            <v>0</v>
          </cell>
          <cell r="NT59">
            <v>0</v>
          </cell>
          <cell r="NU59">
            <v>0</v>
          </cell>
          <cell r="NV59">
            <v>0</v>
          </cell>
          <cell r="NW59">
            <v>0</v>
          </cell>
          <cell r="NX59">
            <v>0</v>
          </cell>
          <cell r="NY59">
            <v>0</v>
          </cell>
          <cell r="NZ59">
            <v>0</v>
          </cell>
          <cell r="OA59">
            <v>0</v>
          </cell>
          <cell r="OB59">
            <v>0</v>
          </cell>
          <cell r="OC59">
            <v>0</v>
          </cell>
          <cell r="OD59">
            <v>0</v>
          </cell>
          <cell r="OE59">
            <v>0</v>
          </cell>
          <cell r="OF59">
            <v>0</v>
          </cell>
          <cell r="OG59">
            <v>0</v>
          </cell>
          <cell r="OH59">
            <v>0</v>
          </cell>
          <cell r="OI59">
            <v>0</v>
          </cell>
          <cell r="OJ59">
            <v>0</v>
          </cell>
          <cell r="OL59">
            <v>2019</v>
          </cell>
          <cell r="OM59">
            <v>2024</v>
          </cell>
          <cell r="ON59">
            <v>2024</v>
          </cell>
          <cell r="OO59">
            <v>2024</v>
          </cell>
          <cell r="OP59" t="str">
            <v>с</v>
          </cell>
          <cell r="OT59">
            <v>329.32301632495302</v>
          </cell>
          <cell r="OV59">
            <v>0</v>
          </cell>
          <cell r="OW59">
            <v>0</v>
          </cell>
          <cell r="OX59">
            <v>0</v>
          </cell>
          <cell r="OY59">
            <v>7644</v>
          </cell>
          <cell r="OZ59">
            <v>220.39949043999999</v>
          </cell>
        </row>
        <row r="60">
          <cell r="A60" t="str">
            <v>M_Che386</v>
          </cell>
          <cell r="B60" t="str">
            <v>1.1.2.3</v>
          </cell>
          <cell r="C60" t="str">
            <v>Модернизация средств учета электроэнергии в рамках "Плана (программы) снижения потерь электрической энергии в электрических сетях Курчалоевских РЭС АО "Чеченэнерго" (установка 11268 шт. приборов учета)</v>
          </cell>
          <cell r="D60" t="str">
            <v>M_Che386</v>
          </cell>
          <cell r="E60">
            <v>411.08470598433553</v>
          </cell>
          <cell r="H60">
            <v>18.999745980335518</v>
          </cell>
          <cell r="J60">
            <v>392.08496000399998</v>
          </cell>
          <cell r="K60">
            <v>392.08496000399998</v>
          </cell>
          <cell r="L60">
            <v>0</v>
          </cell>
          <cell r="M60">
            <v>0</v>
          </cell>
          <cell r="N60">
            <v>0</v>
          </cell>
          <cell r="O60">
            <v>0</v>
          </cell>
          <cell r="P60">
            <v>0</v>
          </cell>
          <cell r="Q60">
            <v>0</v>
          </cell>
          <cell r="R60">
            <v>392.08496000400004</v>
          </cell>
          <cell r="S60">
            <v>0</v>
          </cell>
          <cell r="T60">
            <v>0</v>
          </cell>
          <cell r="U60">
            <v>0</v>
          </cell>
          <cell r="V60">
            <v>0</v>
          </cell>
          <cell r="W60">
            <v>392.08496000400004</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392.08496000400004</v>
          </cell>
          <cell r="AQ60">
            <v>0</v>
          </cell>
          <cell r="AR60">
            <v>0</v>
          </cell>
          <cell r="AS60">
            <v>0</v>
          </cell>
          <cell r="AT60">
            <v>0</v>
          </cell>
          <cell r="AU60">
            <v>392.08496000400004</v>
          </cell>
          <cell r="AV60">
            <v>0</v>
          </cell>
          <cell r="AW60">
            <v>0</v>
          </cell>
          <cell r="AX60">
            <v>0</v>
          </cell>
          <cell r="AY60">
            <v>0</v>
          </cell>
          <cell r="AZ60">
            <v>0</v>
          </cell>
          <cell r="BA60">
            <v>0</v>
          </cell>
          <cell r="BB60" t="str">
            <v/>
          </cell>
          <cell r="BC60" t="str">
            <v/>
          </cell>
          <cell r="BD60" t="str">
            <v/>
          </cell>
          <cell r="BE60" t="str">
            <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BZ60">
            <v>0</v>
          </cell>
          <cell r="CA60">
            <v>0</v>
          </cell>
          <cell r="CB60">
            <v>0</v>
          </cell>
          <cell r="CC60">
            <v>0</v>
          </cell>
          <cell r="CD60">
            <v>0</v>
          </cell>
          <cell r="CE60">
            <v>0</v>
          </cell>
          <cell r="CF60">
            <v>0</v>
          </cell>
          <cell r="CG60">
            <v>0</v>
          </cell>
          <cell r="CH60">
            <v>0</v>
          </cell>
          <cell r="CI60">
            <v>0</v>
          </cell>
          <cell r="CJ60">
            <v>0</v>
          </cell>
          <cell r="CK60">
            <v>0</v>
          </cell>
          <cell r="CL60">
            <v>0</v>
          </cell>
          <cell r="CM60">
            <v>0</v>
          </cell>
          <cell r="CN60">
            <v>0</v>
          </cell>
          <cell r="CO60">
            <v>0</v>
          </cell>
          <cell r="CP60">
            <v>0</v>
          </cell>
          <cell r="CQ60" t="str">
            <v/>
          </cell>
          <cell r="CR60" t="str">
            <v/>
          </cell>
          <cell r="CS60" t="str">
            <v/>
          </cell>
          <cell r="CT60" t="str">
            <v/>
          </cell>
          <cell r="CU60">
            <v>0</v>
          </cell>
          <cell r="CX60">
            <v>342.57058832027985</v>
          </cell>
          <cell r="CY60">
            <v>15.833121650279599</v>
          </cell>
          <cell r="CZ60">
            <v>62.76745833333333</v>
          </cell>
          <cell r="DA60">
            <v>215.20368333333334</v>
          </cell>
          <cell r="DB60">
            <v>48.76632500333357</v>
          </cell>
          <cell r="DE60">
            <v>15.833121650279599</v>
          </cell>
          <cell r="DG60">
            <v>326.73746667000023</v>
          </cell>
          <cell r="DH60">
            <v>326.73746667000023</v>
          </cell>
          <cell r="DI60">
            <v>0</v>
          </cell>
          <cell r="DJ60">
            <v>0</v>
          </cell>
          <cell r="DK60">
            <v>0</v>
          </cell>
          <cell r="DL60">
            <v>0</v>
          </cell>
          <cell r="DM60">
            <v>0</v>
          </cell>
          <cell r="DN60">
            <v>326.73746667000023</v>
          </cell>
          <cell r="DS60">
            <v>0</v>
          </cell>
          <cell r="DT60">
            <v>0</v>
          </cell>
          <cell r="DU60">
            <v>0</v>
          </cell>
          <cell r="DV60">
            <v>326.73746667000023</v>
          </cell>
          <cell r="DW60">
            <v>0</v>
          </cell>
          <cell r="DX60" t="str">
            <v/>
          </cell>
          <cell r="DY60" t="str">
            <v/>
          </cell>
          <cell r="DZ60" t="str">
            <v/>
          </cell>
          <cell r="EA60" t="str">
            <v/>
          </cell>
          <cell r="EB60">
            <v>0</v>
          </cell>
          <cell r="EC60">
            <v>0</v>
          </cell>
          <cell r="ED60">
            <v>0</v>
          </cell>
          <cell r="EE60">
            <v>0</v>
          </cell>
          <cell r="EF60">
            <v>0</v>
          </cell>
          <cell r="EG60">
            <v>0</v>
          </cell>
          <cell r="EH60">
            <v>0</v>
          </cell>
          <cell r="EI60">
            <v>0</v>
          </cell>
          <cell r="EJ60">
            <v>0</v>
          </cell>
          <cell r="EK60">
            <v>0</v>
          </cell>
          <cell r="EL60">
            <v>0</v>
          </cell>
          <cell r="EM60">
            <v>0</v>
          </cell>
          <cell r="EN60">
            <v>0</v>
          </cell>
          <cell r="EO60">
            <v>0</v>
          </cell>
          <cell r="EP60">
            <v>0</v>
          </cell>
          <cell r="EQ60">
            <v>0</v>
          </cell>
          <cell r="ER60">
            <v>0</v>
          </cell>
          <cell r="ES60">
            <v>0</v>
          </cell>
          <cell r="ET60">
            <v>0</v>
          </cell>
          <cell r="EU60">
            <v>0</v>
          </cell>
          <cell r="EV60">
            <v>0</v>
          </cell>
          <cell r="EW60">
            <v>0</v>
          </cell>
          <cell r="EX60">
            <v>0</v>
          </cell>
          <cell r="EY60">
            <v>0</v>
          </cell>
          <cell r="EZ60">
            <v>0</v>
          </cell>
          <cell r="FA60">
            <v>0</v>
          </cell>
          <cell r="FB60">
            <v>0</v>
          </cell>
          <cell r="FC60">
            <v>0</v>
          </cell>
          <cell r="FD60">
            <v>0</v>
          </cell>
          <cell r="FE60">
            <v>0</v>
          </cell>
          <cell r="FF60">
            <v>0</v>
          </cell>
          <cell r="FG60" t="str">
            <v/>
          </cell>
          <cell r="FH60" t="str">
            <v/>
          </cell>
          <cell r="FI60" t="str">
            <v/>
          </cell>
          <cell r="FJ60">
            <v>1</v>
          </cell>
          <cell r="FK60" t="str">
            <v>1</v>
          </cell>
          <cell r="FN60">
            <v>342.57058832027985</v>
          </cell>
          <cell r="FO60">
            <v>0</v>
          </cell>
          <cell r="FP60">
            <v>0</v>
          </cell>
          <cell r="FQ60">
            <v>0</v>
          </cell>
          <cell r="FR60">
            <v>0</v>
          </cell>
          <cell r="FS60">
            <v>0</v>
          </cell>
          <cell r="FT60">
            <v>0</v>
          </cell>
          <cell r="FU60">
            <v>0</v>
          </cell>
          <cell r="FV60">
            <v>11268</v>
          </cell>
          <cell r="FW60">
            <v>0</v>
          </cell>
          <cell r="FX60">
            <v>11268</v>
          </cell>
          <cell r="FZ60">
            <v>0</v>
          </cell>
          <cell r="GA60">
            <v>0</v>
          </cell>
          <cell r="GB60">
            <v>0</v>
          </cell>
          <cell r="GC60">
            <v>0</v>
          </cell>
          <cell r="GD60">
            <v>0</v>
          </cell>
          <cell r="GE60">
            <v>0</v>
          </cell>
          <cell r="GF60">
            <v>0</v>
          </cell>
          <cell r="GG60">
            <v>0</v>
          </cell>
          <cell r="GH60">
            <v>0</v>
          </cell>
          <cell r="GI60">
            <v>0</v>
          </cell>
          <cell r="GJ60">
            <v>0</v>
          </cell>
          <cell r="GK60">
            <v>342.57058832027985</v>
          </cell>
          <cell r="GL60">
            <v>0</v>
          </cell>
          <cell r="GM60">
            <v>0</v>
          </cell>
          <cell r="GN60">
            <v>0</v>
          </cell>
          <cell r="GO60">
            <v>0</v>
          </cell>
          <cell r="GP60">
            <v>0</v>
          </cell>
          <cell r="GQ60">
            <v>0</v>
          </cell>
          <cell r="GR60">
            <v>0</v>
          </cell>
          <cell r="GS60">
            <v>11268</v>
          </cell>
          <cell r="GT60">
            <v>0</v>
          </cell>
          <cell r="GU60">
            <v>11268</v>
          </cell>
          <cell r="GV60">
            <v>0</v>
          </cell>
          <cell r="GW60">
            <v>0</v>
          </cell>
          <cell r="GX60">
            <v>0</v>
          </cell>
          <cell r="GY60">
            <v>0</v>
          </cell>
          <cell r="GZ60">
            <v>0</v>
          </cell>
          <cell r="HA60">
            <v>0</v>
          </cell>
          <cell r="HB60">
            <v>0</v>
          </cell>
          <cell r="HC60">
            <v>0</v>
          </cell>
          <cell r="HD60">
            <v>0</v>
          </cell>
          <cell r="HE60">
            <v>0</v>
          </cell>
          <cell r="HF60">
            <v>0</v>
          </cell>
          <cell r="HG60">
            <v>0</v>
          </cell>
          <cell r="HH60">
            <v>0</v>
          </cell>
          <cell r="HI60">
            <v>0</v>
          </cell>
          <cell r="HJ60">
            <v>0</v>
          </cell>
          <cell r="HK60">
            <v>0</v>
          </cell>
          <cell r="HL60">
            <v>0</v>
          </cell>
          <cell r="HM60">
            <v>0</v>
          </cell>
          <cell r="HN60">
            <v>0</v>
          </cell>
          <cell r="HO60">
            <v>0</v>
          </cell>
          <cell r="HP60">
            <v>0</v>
          </cell>
          <cell r="HQ60">
            <v>0</v>
          </cell>
          <cell r="HR60">
            <v>0</v>
          </cell>
          <cell r="HS60">
            <v>0</v>
          </cell>
          <cell r="HT60">
            <v>0</v>
          </cell>
          <cell r="HU60">
            <v>0</v>
          </cell>
          <cell r="HV60">
            <v>0</v>
          </cell>
          <cell r="HW60">
            <v>0</v>
          </cell>
          <cell r="HX60">
            <v>0</v>
          </cell>
          <cell r="HY60">
            <v>0</v>
          </cell>
          <cell r="HZ60">
            <v>0</v>
          </cell>
          <cell r="IA60">
            <v>0</v>
          </cell>
          <cell r="IB60">
            <v>0</v>
          </cell>
          <cell r="IC60">
            <v>342.57058832027985</v>
          </cell>
          <cell r="ID60">
            <v>0</v>
          </cell>
          <cell r="IE60">
            <v>0</v>
          </cell>
          <cell r="IF60">
            <v>0</v>
          </cell>
          <cell r="IG60">
            <v>0</v>
          </cell>
          <cell r="IH60">
            <v>0</v>
          </cell>
          <cell r="II60">
            <v>0</v>
          </cell>
          <cell r="IJ60">
            <v>0</v>
          </cell>
          <cell r="IK60">
            <v>11268</v>
          </cell>
          <cell r="IL60">
            <v>0</v>
          </cell>
          <cell r="IM60">
            <v>11268</v>
          </cell>
          <cell r="IN60">
            <v>0</v>
          </cell>
          <cell r="IO60">
            <v>0</v>
          </cell>
          <cell r="IP60">
            <v>0</v>
          </cell>
          <cell r="IQ60">
            <v>0</v>
          </cell>
          <cell r="IR60">
            <v>0</v>
          </cell>
          <cell r="IS60">
            <v>0</v>
          </cell>
          <cell r="IT60">
            <v>0</v>
          </cell>
          <cell r="IU60">
            <v>0</v>
          </cell>
          <cell r="IV60">
            <v>0</v>
          </cell>
          <cell r="IW60">
            <v>0</v>
          </cell>
          <cell r="IX60">
            <v>0</v>
          </cell>
          <cell r="IY60">
            <v>0</v>
          </cell>
          <cell r="IZ60">
            <v>0</v>
          </cell>
          <cell r="JA60">
            <v>0</v>
          </cell>
          <cell r="JB60">
            <v>0</v>
          </cell>
          <cell r="JC60">
            <v>0</v>
          </cell>
          <cell r="JD60">
            <v>0</v>
          </cell>
          <cell r="JE60">
            <v>0</v>
          </cell>
          <cell r="JF60">
            <v>0</v>
          </cell>
          <cell r="JG60">
            <v>0</v>
          </cell>
          <cell r="JH60">
            <v>0</v>
          </cell>
          <cell r="JI60">
            <v>0</v>
          </cell>
          <cell r="JJ60">
            <v>0</v>
          </cell>
          <cell r="JK60">
            <v>0</v>
          </cell>
          <cell r="JL60">
            <v>0</v>
          </cell>
          <cell r="JM60">
            <v>0</v>
          </cell>
          <cell r="JN60">
            <v>0</v>
          </cell>
          <cell r="JO60">
            <v>0</v>
          </cell>
          <cell r="JP60">
            <v>0</v>
          </cell>
          <cell r="JQ60">
            <v>0</v>
          </cell>
          <cell r="JR60">
            <v>0</v>
          </cell>
          <cell r="JS60">
            <v>0</v>
          </cell>
          <cell r="JT60">
            <v>0</v>
          </cell>
          <cell r="JU60">
            <v>0</v>
          </cell>
          <cell r="JV60">
            <v>0</v>
          </cell>
          <cell r="JW60">
            <v>0</v>
          </cell>
          <cell r="JX60">
            <v>0</v>
          </cell>
          <cell r="JY60">
            <v>0</v>
          </cell>
          <cell r="JZ60">
            <v>0</v>
          </cell>
          <cell r="KA60">
            <v>0</v>
          </cell>
          <cell r="KB60">
            <v>0</v>
          </cell>
          <cell r="KC60">
            <v>0</v>
          </cell>
          <cell r="KD60">
            <v>0</v>
          </cell>
          <cell r="KE60">
            <v>0</v>
          </cell>
          <cell r="KF60">
            <v>0</v>
          </cell>
          <cell r="KG60">
            <v>0</v>
          </cell>
          <cell r="KH60">
            <v>0</v>
          </cell>
          <cell r="KI60">
            <v>0</v>
          </cell>
          <cell r="KJ60">
            <v>0</v>
          </cell>
          <cell r="KK60">
            <v>0</v>
          </cell>
          <cell r="KL60">
            <v>0</v>
          </cell>
          <cell r="KM60">
            <v>0</v>
          </cell>
          <cell r="KN60">
            <v>0</v>
          </cell>
          <cell r="KO60">
            <v>0</v>
          </cell>
          <cell r="KP60">
            <v>0</v>
          </cell>
          <cell r="KQ60">
            <v>0</v>
          </cell>
          <cell r="KR60">
            <v>0</v>
          </cell>
          <cell r="KS60">
            <v>0</v>
          </cell>
          <cell r="KT60">
            <v>0</v>
          </cell>
          <cell r="KU60">
            <v>0</v>
          </cell>
          <cell r="KV60">
            <v>0</v>
          </cell>
          <cell r="KW60">
            <v>0</v>
          </cell>
          <cell r="KX60">
            <v>0</v>
          </cell>
          <cell r="KY60">
            <v>0</v>
          </cell>
          <cell r="KZ60">
            <v>0</v>
          </cell>
          <cell r="LA60">
            <v>0</v>
          </cell>
          <cell r="LB60">
            <v>0</v>
          </cell>
          <cell r="LC60">
            <v>0</v>
          </cell>
          <cell r="LD60">
            <v>0</v>
          </cell>
          <cell r="LE60">
            <v>0</v>
          </cell>
          <cell r="LF60">
            <v>0</v>
          </cell>
          <cell r="LG60">
            <v>0</v>
          </cell>
          <cell r="LH60">
            <v>0</v>
          </cell>
          <cell r="LI60">
            <v>0</v>
          </cell>
          <cell r="LJ60">
            <v>0</v>
          </cell>
          <cell r="LK60">
            <v>0</v>
          </cell>
          <cell r="LL60">
            <v>0</v>
          </cell>
          <cell r="LQ60">
            <v>0</v>
          </cell>
          <cell r="LR60">
            <v>0</v>
          </cell>
          <cell r="LS60">
            <v>0</v>
          </cell>
          <cell r="LT60">
            <v>0</v>
          </cell>
          <cell r="LU60">
            <v>0</v>
          </cell>
          <cell r="LX60">
            <v>0</v>
          </cell>
          <cell r="LY60">
            <v>0</v>
          </cell>
          <cell r="LZ60">
            <v>0</v>
          </cell>
          <cell r="MA60">
            <v>0</v>
          </cell>
          <cell r="MB60">
            <v>0</v>
          </cell>
          <cell r="MC60">
            <v>0</v>
          </cell>
          <cell r="MD60">
            <v>0</v>
          </cell>
          <cell r="ME60">
            <v>0</v>
          </cell>
          <cell r="MF60">
            <v>0</v>
          </cell>
          <cell r="MG60">
            <v>0</v>
          </cell>
          <cell r="MH60">
            <v>0</v>
          </cell>
          <cell r="MI60">
            <v>0</v>
          </cell>
          <cell r="MJ60">
            <v>0</v>
          </cell>
          <cell r="MK60">
            <v>0</v>
          </cell>
          <cell r="ML60">
            <v>0</v>
          </cell>
          <cell r="MM60">
            <v>0</v>
          </cell>
          <cell r="MN60">
            <v>0</v>
          </cell>
          <cell r="MO60">
            <v>0</v>
          </cell>
          <cell r="MP60">
            <v>0</v>
          </cell>
          <cell r="MQ60">
            <v>0</v>
          </cell>
          <cell r="MR60">
            <v>0</v>
          </cell>
          <cell r="MS60">
            <v>0</v>
          </cell>
          <cell r="MT60">
            <v>0</v>
          </cell>
          <cell r="MU60">
            <v>0</v>
          </cell>
          <cell r="MV60">
            <v>0</v>
          </cell>
          <cell r="MW60">
            <v>0</v>
          </cell>
          <cell r="MX60">
            <v>0</v>
          </cell>
          <cell r="MY60">
            <v>0</v>
          </cell>
          <cell r="MZ60">
            <v>0</v>
          </cell>
          <cell r="NA60">
            <v>0</v>
          </cell>
          <cell r="NB60">
            <v>0</v>
          </cell>
          <cell r="NC60">
            <v>0</v>
          </cell>
          <cell r="ND60">
            <v>0</v>
          </cell>
          <cell r="NE60">
            <v>0</v>
          </cell>
          <cell r="NF60">
            <v>0</v>
          </cell>
          <cell r="NG60">
            <v>0</v>
          </cell>
          <cell r="NH60">
            <v>0</v>
          </cell>
          <cell r="NI60">
            <v>0</v>
          </cell>
          <cell r="NJ60">
            <v>0</v>
          </cell>
          <cell r="NK60">
            <v>0</v>
          </cell>
          <cell r="NL60">
            <v>0</v>
          </cell>
          <cell r="NM60">
            <v>0</v>
          </cell>
          <cell r="NN60">
            <v>0</v>
          </cell>
          <cell r="NO60">
            <v>0</v>
          </cell>
          <cell r="NP60">
            <v>0</v>
          </cell>
          <cell r="NQ60">
            <v>0</v>
          </cell>
          <cell r="NR60">
            <v>0</v>
          </cell>
          <cell r="NS60">
            <v>0</v>
          </cell>
          <cell r="NT60">
            <v>0</v>
          </cell>
          <cell r="NU60">
            <v>0</v>
          </cell>
          <cell r="NV60">
            <v>0</v>
          </cell>
          <cell r="NW60">
            <v>0</v>
          </cell>
          <cell r="NX60">
            <v>0</v>
          </cell>
          <cell r="NY60">
            <v>0</v>
          </cell>
          <cell r="NZ60">
            <v>0</v>
          </cell>
          <cell r="OA60">
            <v>0</v>
          </cell>
          <cell r="OB60">
            <v>0</v>
          </cell>
          <cell r="OC60">
            <v>0</v>
          </cell>
          <cell r="OD60">
            <v>0</v>
          </cell>
          <cell r="OE60">
            <v>0</v>
          </cell>
          <cell r="OF60">
            <v>0</v>
          </cell>
          <cell r="OG60">
            <v>0</v>
          </cell>
          <cell r="OH60">
            <v>0</v>
          </cell>
          <cell r="OI60">
            <v>0</v>
          </cell>
          <cell r="OJ60">
            <v>0</v>
          </cell>
          <cell r="OL60">
            <v>2019</v>
          </cell>
          <cell r="OM60">
            <v>2024</v>
          </cell>
          <cell r="ON60">
            <v>2024</v>
          </cell>
          <cell r="OO60">
            <v>2024</v>
          </cell>
          <cell r="OP60" t="str">
            <v>с</v>
          </cell>
          <cell r="OT60">
            <v>411.08470598433553</v>
          </cell>
          <cell r="OV60">
            <v>0</v>
          </cell>
          <cell r="OW60">
            <v>0</v>
          </cell>
          <cell r="OX60">
            <v>0</v>
          </cell>
          <cell r="OY60">
            <v>0</v>
          </cell>
          <cell r="OZ60">
            <v>0</v>
          </cell>
        </row>
        <row r="61">
          <cell r="A61" t="str">
            <v>M_Che388</v>
          </cell>
          <cell r="B61" t="str">
            <v>1.1.2.3</v>
          </cell>
          <cell r="C61" t="str">
            <v>Модернизация средств учета электроэнергии в рамках "Плана (программы) снижения потерь электрической энергии в электрических сетях Урус-Мартановских РЭС АО "Чеченэнерго" (установка 16804 шт. приборов учета)</v>
          </cell>
          <cell r="D61" t="str">
            <v>M_Che388</v>
          </cell>
          <cell r="E61">
            <v>595.96785822867093</v>
          </cell>
          <cell r="H61">
            <v>28.030008224670958</v>
          </cell>
          <cell r="J61">
            <v>567.93785000399998</v>
          </cell>
          <cell r="K61">
            <v>567.93785000399998</v>
          </cell>
          <cell r="L61">
            <v>0</v>
          </cell>
          <cell r="M61">
            <v>0</v>
          </cell>
          <cell r="N61">
            <v>0</v>
          </cell>
          <cell r="O61">
            <v>0</v>
          </cell>
          <cell r="P61">
            <v>0</v>
          </cell>
          <cell r="Q61">
            <v>0</v>
          </cell>
          <cell r="R61">
            <v>567.93785000399998</v>
          </cell>
          <cell r="S61">
            <v>0</v>
          </cell>
          <cell r="T61">
            <v>0</v>
          </cell>
          <cell r="U61">
            <v>0</v>
          </cell>
          <cell r="V61">
            <v>0</v>
          </cell>
          <cell r="W61">
            <v>567.93785000399998</v>
          </cell>
          <cell r="X61">
            <v>0</v>
          </cell>
          <cell r="Y61">
            <v>0</v>
          </cell>
          <cell r="Z61">
            <v>0</v>
          </cell>
          <cell r="AA61">
            <v>0</v>
          </cell>
          <cell r="AB61">
            <v>0</v>
          </cell>
          <cell r="AC61">
            <v>0</v>
          </cell>
          <cell r="AD61">
            <v>0</v>
          </cell>
          <cell r="AE61">
            <v>0</v>
          </cell>
          <cell r="AF61">
            <v>0</v>
          </cell>
          <cell r="AG61">
            <v>0</v>
          </cell>
          <cell r="AH61">
            <v>0</v>
          </cell>
          <cell r="AI61">
            <v>0</v>
          </cell>
          <cell r="AJ61">
            <v>0</v>
          </cell>
          <cell r="AK61">
            <v>0</v>
          </cell>
          <cell r="AL61">
            <v>0</v>
          </cell>
          <cell r="AM61">
            <v>0</v>
          </cell>
          <cell r="AN61">
            <v>0</v>
          </cell>
          <cell r="AO61">
            <v>0</v>
          </cell>
          <cell r="AP61">
            <v>567.93785000399998</v>
          </cell>
          <cell r="AQ61">
            <v>0</v>
          </cell>
          <cell r="AR61">
            <v>0</v>
          </cell>
          <cell r="AS61">
            <v>0</v>
          </cell>
          <cell r="AT61">
            <v>0</v>
          </cell>
          <cell r="AU61">
            <v>567.93785000399998</v>
          </cell>
          <cell r="AV61">
            <v>0</v>
          </cell>
          <cell r="AW61">
            <v>0</v>
          </cell>
          <cell r="AX61">
            <v>0</v>
          </cell>
          <cell r="AY61">
            <v>0</v>
          </cell>
          <cell r="AZ61">
            <v>0</v>
          </cell>
          <cell r="BA61">
            <v>0</v>
          </cell>
          <cell r="BB61" t="str">
            <v/>
          </cell>
          <cell r="BC61" t="str">
            <v/>
          </cell>
          <cell r="BD61" t="str">
            <v/>
          </cell>
          <cell r="BE61" t="str">
            <v/>
          </cell>
          <cell r="BF61">
            <v>0</v>
          </cell>
          <cell r="BG61">
            <v>0</v>
          </cell>
          <cell r="BH61">
            <v>0</v>
          </cell>
          <cell r="BI61">
            <v>0</v>
          </cell>
          <cell r="BJ61">
            <v>0</v>
          </cell>
          <cell r="BK61">
            <v>0</v>
          </cell>
          <cell r="BL61">
            <v>0</v>
          </cell>
          <cell r="BM61">
            <v>0</v>
          </cell>
          <cell r="BN61">
            <v>0</v>
          </cell>
          <cell r="BO61">
            <v>0</v>
          </cell>
          <cell r="BP61">
            <v>0</v>
          </cell>
          <cell r="BQ61">
            <v>0</v>
          </cell>
          <cell r="BR61">
            <v>0</v>
          </cell>
          <cell r="BS61">
            <v>0</v>
          </cell>
          <cell r="BT61">
            <v>0</v>
          </cell>
          <cell r="BU61">
            <v>0</v>
          </cell>
          <cell r="BV61">
            <v>0</v>
          </cell>
          <cell r="BW61">
            <v>0</v>
          </cell>
          <cell r="BX61">
            <v>0</v>
          </cell>
          <cell r="BY61">
            <v>0</v>
          </cell>
          <cell r="BZ61">
            <v>0</v>
          </cell>
          <cell r="CA61">
            <v>0</v>
          </cell>
          <cell r="CB61">
            <v>0</v>
          </cell>
          <cell r="CC61">
            <v>0</v>
          </cell>
          <cell r="CD61">
            <v>0</v>
          </cell>
          <cell r="CE61">
            <v>0</v>
          </cell>
          <cell r="CF61">
            <v>0</v>
          </cell>
          <cell r="CG61">
            <v>0</v>
          </cell>
          <cell r="CH61">
            <v>0</v>
          </cell>
          <cell r="CI61">
            <v>0</v>
          </cell>
          <cell r="CJ61">
            <v>0</v>
          </cell>
          <cell r="CK61">
            <v>0</v>
          </cell>
          <cell r="CL61">
            <v>0</v>
          </cell>
          <cell r="CM61">
            <v>0</v>
          </cell>
          <cell r="CN61">
            <v>0</v>
          </cell>
          <cell r="CO61">
            <v>0</v>
          </cell>
          <cell r="CP61">
            <v>0</v>
          </cell>
          <cell r="CQ61" t="str">
            <v/>
          </cell>
          <cell r="CR61" t="str">
            <v/>
          </cell>
          <cell r="CS61" t="str">
            <v/>
          </cell>
          <cell r="CT61" t="str">
            <v/>
          </cell>
          <cell r="CU61">
            <v>0</v>
          </cell>
          <cell r="CX61">
            <v>496.6398818572261</v>
          </cell>
          <cell r="CY61">
            <v>23.358340187225799</v>
          </cell>
          <cell r="CZ61">
            <v>89.816516666666701</v>
          </cell>
          <cell r="DA61">
            <v>313.48901666666671</v>
          </cell>
          <cell r="DB61">
            <v>69.976008336666894</v>
          </cell>
          <cell r="DE61">
            <v>23.358340187225799</v>
          </cell>
          <cell r="DG61">
            <v>473.28154167000031</v>
          </cell>
          <cell r="DH61">
            <v>473.28154167000031</v>
          </cell>
          <cell r="DI61">
            <v>0</v>
          </cell>
          <cell r="DJ61">
            <v>0</v>
          </cell>
          <cell r="DK61">
            <v>0</v>
          </cell>
          <cell r="DL61">
            <v>0</v>
          </cell>
          <cell r="DM61">
            <v>0</v>
          </cell>
          <cell r="DN61">
            <v>473.28154167000031</v>
          </cell>
          <cell r="DS61">
            <v>0</v>
          </cell>
          <cell r="DT61">
            <v>0</v>
          </cell>
          <cell r="DU61">
            <v>0</v>
          </cell>
          <cell r="DV61">
            <v>473.28154167000031</v>
          </cell>
          <cell r="DW61">
            <v>0</v>
          </cell>
          <cell r="DX61" t="str">
            <v/>
          </cell>
          <cell r="DY61" t="str">
            <v/>
          </cell>
          <cell r="DZ61" t="str">
            <v/>
          </cell>
          <cell r="EA61" t="str">
            <v/>
          </cell>
          <cell r="EB61">
            <v>0</v>
          </cell>
          <cell r="EC61">
            <v>0</v>
          </cell>
          <cell r="ED61">
            <v>0</v>
          </cell>
          <cell r="EE61">
            <v>0</v>
          </cell>
          <cell r="EF61">
            <v>0</v>
          </cell>
          <cell r="EG61">
            <v>0</v>
          </cell>
          <cell r="EH61">
            <v>0</v>
          </cell>
          <cell r="EI61">
            <v>0</v>
          </cell>
          <cell r="EJ61">
            <v>0</v>
          </cell>
          <cell r="EK61">
            <v>0</v>
          </cell>
          <cell r="EL61">
            <v>0</v>
          </cell>
          <cell r="EM61">
            <v>0</v>
          </cell>
          <cell r="EN61">
            <v>0</v>
          </cell>
          <cell r="EO61">
            <v>0</v>
          </cell>
          <cell r="EP61">
            <v>0</v>
          </cell>
          <cell r="EQ61">
            <v>0</v>
          </cell>
          <cell r="ER61">
            <v>0</v>
          </cell>
          <cell r="ES61">
            <v>0</v>
          </cell>
          <cell r="ET61">
            <v>0</v>
          </cell>
          <cell r="EU61">
            <v>0</v>
          </cell>
          <cell r="EV61">
            <v>0</v>
          </cell>
          <cell r="EW61">
            <v>0</v>
          </cell>
          <cell r="EX61">
            <v>0</v>
          </cell>
          <cell r="EY61">
            <v>0</v>
          </cell>
          <cell r="EZ61">
            <v>0</v>
          </cell>
          <cell r="FA61">
            <v>0</v>
          </cell>
          <cell r="FB61">
            <v>0</v>
          </cell>
          <cell r="FC61">
            <v>0</v>
          </cell>
          <cell r="FD61">
            <v>0</v>
          </cell>
          <cell r="FE61">
            <v>0</v>
          </cell>
          <cell r="FF61">
            <v>0</v>
          </cell>
          <cell r="FG61" t="str">
            <v/>
          </cell>
          <cell r="FH61" t="str">
            <v/>
          </cell>
          <cell r="FI61" t="str">
            <v/>
          </cell>
          <cell r="FJ61">
            <v>1</v>
          </cell>
          <cell r="FK61" t="str">
            <v>1</v>
          </cell>
          <cell r="FN61">
            <v>496.6398818572261</v>
          </cell>
          <cell r="FO61">
            <v>0</v>
          </cell>
          <cell r="FP61">
            <v>0</v>
          </cell>
          <cell r="FQ61">
            <v>0</v>
          </cell>
          <cell r="FR61">
            <v>0</v>
          </cell>
          <cell r="FS61">
            <v>0</v>
          </cell>
          <cell r="FT61">
            <v>0</v>
          </cell>
          <cell r="FU61">
            <v>0</v>
          </cell>
          <cell r="FV61">
            <v>16804</v>
          </cell>
          <cell r="FW61">
            <v>0</v>
          </cell>
          <cell r="FX61">
            <v>16804</v>
          </cell>
          <cell r="FZ61">
            <v>0</v>
          </cell>
          <cell r="GA61">
            <v>0</v>
          </cell>
          <cell r="GB61">
            <v>0</v>
          </cell>
          <cell r="GC61">
            <v>0</v>
          </cell>
          <cell r="GD61">
            <v>0</v>
          </cell>
          <cell r="GE61">
            <v>0</v>
          </cell>
          <cell r="GF61">
            <v>0</v>
          </cell>
          <cell r="GG61">
            <v>0</v>
          </cell>
          <cell r="GH61">
            <v>0</v>
          </cell>
          <cell r="GI61">
            <v>0</v>
          </cell>
          <cell r="GJ61">
            <v>0</v>
          </cell>
          <cell r="GK61">
            <v>496.6398818572261</v>
          </cell>
          <cell r="GL61">
            <v>0</v>
          </cell>
          <cell r="GM61">
            <v>0</v>
          </cell>
          <cell r="GN61">
            <v>0</v>
          </cell>
          <cell r="GO61">
            <v>0</v>
          </cell>
          <cell r="GP61">
            <v>0</v>
          </cell>
          <cell r="GQ61">
            <v>0</v>
          </cell>
          <cell r="GR61">
            <v>0</v>
          </cell>
          <cell r="GS61">
            <v>16804</v>
          </cell>
          <cell r="GT61">
            <v>0</v>
          </cell>
          <cell r="GU61">
            <v>16804</v>
          </cell>
          <cell r="GV61">
            <v>0</v>
          </cell>
          <cell r="GW61">
            <v>0</v>
          </cell>
          <cell r="GX61">
            <v>0</v>
          </cell>
          <cell r="GY61">
            <v>0</v>
          </cell>
          <cell r="GZ61">
            <v>0</v>
          </cell>
          <cell r="HA61">
            <v>0</v>
          </cell>
          <cell r="HB61">
            <v>0</v>
          </cell>
          <cell r="HC61">
            <v>0</v>
          </cell>
          <cell r="HD61">
            <v>0</v>
          </cell>
          <cell r="HE61">
            <v>0</v>
          </cell>
          <cell r="HF61">
            <v>0</v>
          </cell>
          <cell r="HG61">
            <v>0</v>
          </cell>
          <cell r="HH61">
            <v>0</v>
          </cell>
          <cell r="HI61">
            <v>0</v>
          </cell>
          <cell r="HJ61">
            <v>0</v>
          </cell>
          <cell r="HK61">
            <v>0</v>
          </cell>
          <cell r="HL61">
            <v>0</v>
          </cell>
          <cell r="HM61">
            <v>0</v>
          </cell>
          <cell r="HN61">
            <v>0</v>
          </cell>
          <cell r="HO61">
            <v>0</v>
          </cell>
          <cell r="HP61">
            <v>0</v>
          </cell>
          <cell r="HQ61">
            <v>0</v>
          </cell>
          <cell r="HR61">
            <v>0</v>
          </cell>
          <cell r="HS61">
            <v>0</v>
          </cell>
          <cell r="HT61">
            <v>0</v>
          </cell>
          <cell r="HU61">
            <v>0</v>
          </cell>
          <cell r="HV61">
            <v>0</v>
          </cell>
          <cell r="HW61">
            <v>0</v>
          </cell>
          <cell r="HX61">
            <v>0</v>
          </cell>
          <cell r="HY61">
            <v>0</v>
          </cell>
          <cell r="HZ61">
            <v>0</v>
          </cell>
          <cell r="IA61">
            <v>0</v>
          </cell>
          <cell r="IB61">
            <v>0</v>
          </cell>
          <cell r="IC61">
            <v>496.6398818572261</v>
          </cell>
          <cell r="ID61">
            <v>0</v>
          </cell>
          <cell r="IE61">
            <v>0</v>
          </cell>
          <cell r="IF61">
            <v>0</v>
          </cell>
          <cell r="IG61">
            <v>0</v>
          </cell>
          <cell r="IH61">
            <v>0</v>
          </cell>
          <cell r="II61">
            <v>0</v>
          </cell>
          <cell r="IJ61">
            <v>0</v>
          </cell>
          <cell r="IK61">
            <v>16804</v>
          </cell>
          <cell r="IL61">
            <v>0</v>
          </cell>
          <cell r="IM61">
            <v>16804</v>
          </cell>
          <cell r="IN61">
            <v>0</v>
          </cell>
          <cell r="IO61">
            <v>0</v>
          </cell>
          <cell r="IP61">
            <v>0</v>
          </cell>
          <cell r="IQ61">
            <v>0</v>
          </cell>
          <cell r="IR61">
            <v>0</v>
          </cell>
          <cell r="IS61">
            <v>0</v>
          </cell>
          <cell r="IT61">
            <v>0</v>
          </cell>
          <cell r="IU61">
            <v>0</v>
          </cell>
          <cell r="IV61">
            <v>0</v>
          </cell>
          <cell r="IW61">
            <v>0</v>
          </cell>
          <cell r="IX61">
            <v>0</v>
          </cell>
          <cell r="IY61">
            <v>0</v>
          </cell>
          <cell r="IZ61">
            <v>0</v>
          </cell>
          <cell r="JA61">
            <v>0</v>
          </cell>
          <cell r="JB61">
            <v>0</v>
          </cell>
          <cell r="JC61">
            <v>0</v>
          </cell>
          <cell r="JD61">
            <v>0</v>
          </cell>
          <cell r="JE61">
            <v>0</v>
          </cell>
          <cell r="JF61">
            <v>0</v>
          </cell>
          <cell r="JG61">
            <v>0</v>
          </cell>
          <cell r="JH61">
            <v>0</v>
          </cell>
          <cell r="JI61">
            <v>0</v>
          </cell>
          <cell r="JJ61">
            <v>0</v>
          </cell>
          <cell r="JK61">
            <v>0</v>
          </cell>
          <cell r="JL61">
            <v>0</v>
          </cell>
          <cell r="JM61">
            <v>0</v>
          </cell>
          <cell r="JN61">
            <v>0</v>
          </cell>
          <cell r="JO61">
            <v>0</v>
          </cell>
          <cell r="JP61">
            <v>0</v>
          </cell>
          <cell r="JQ61">
            <v>0</v>
          </cell>
          <cell r="JR61">
            <v>0</v>
          </cell>
          <cell r="JS61">
            <v>0</v>
          </cell>
          <cell r="JT61">
            <v>0</v>
          </cell>
          <cell r="JU61">
            <v>0</v>
          </cell>
          <cell r="JV61">
            <v>0</v>
          </cell>
          <cell r="JW61">
            <v>0</v>
          </cell>
          <cell r="JX61">
            <v>0</v>
          </cell>
          <cell r="JY61">
            <v>0</v>
          </cell>
          <cell r="JZ61">
            <v>0</v>
          </cell>
          <cell r="KA61">
            <v>0</v>
          </cell>
          <cell r="KB61">
            <v>0</v>
          </cell>
          <cell r="KC61">
            <v>0</v>
          </cell>
          <cell r="KD61">
            <v>0</v>
          </cell>
          <cell r="KE61">
            <v>0</v>
          </cell>
          <cell r="KF61">
            <v>0</v>
          </cell>
          <cell r="KG61">
            <v>0</v>
          </cell>
          <cell r="KH61">
            <v>0</v>
          </cell>
          <cell r="KI61">
            <v>0</v>
          </cell>
          <cell r="KJ61">
            <v>0</v>
          </cell>
          <cell r="KK61">
            <v>0</v>
          </cell>
          <cell r="KL61">
            <v>0</v>
          </cell>
          <cell r="KM61">
            <v>0</v>
          </cell>
          <cell r="KN61">
            <v>0</v>
          </cell>
          <cell r="KO61">
            <v>0</v>
          </cell>
          <cell r="KP61">
            <v>0</v>
          </cell>
          <cell r="KQ61">
            <v>0</v>
          </cell>
          <cell r="KR61">
            <v>0</v>
          </cell>
          <cell r="KS61">
            <v>0</v>
          </cell>
          <cell r="KT61">
            <v>0</v>
          </cell>
          <cell r="KU61">
            <v>0</v>
          </cell>
          <cell r="KV61">
            <v>0</v>
          </cell>
          <cell r="KW61">
            <v>0</v>
          </cell>
          <cell r="KX61">
            <v>0</v>
          </cell>
          <cell r="KY61">
            <v>0</v>
          </cell>
          <cell r="KZ61">
            <v>0</v>
          </cell>
          <cell r="LA61">
            <v>0</v>
          </cell>
          <cell r="LB61">
            <v>0</v>
          </cell>
          <cell r="LC61">
            <v>0</v>
          </cell>
          <cell r="LD61">
            <v>0</v>
          </cell>
          <cell r="LE61">
            <v>0</v>
          </cell>
          <cell r="LF61">
            <v>0</v>
          </cell>
          <cell r="LG61">
            <v>0</v>
          </cell>
          <cell r="LH61">
            <v>0</v>
          </cell>
          <cell r="LI61">
            <v>0</v>
          </cell>
          <cell r="LJ61">
            <v>0</v>
          </cell>
          <cell r="LK61">
            <v>0</v>
          </cell>
          <cell r="LL61">
            <v>0</v>
          </cell>
          <cell r="LQ61">
            <v>0</v>
          </cell>
          <cell r="LR61">
            <v>0</v>
          </cell>
          <cell r="LS61">
            <v>0</v>
          </cell>
          <cell r="LT61">
            <v>0</v>
          </cell>
          <cell r="LU61">
            <v>0</v>
          </cell>
          <cell r="LX61">
            <v>0</v>
          </cell>
          <cell r="LY61">
            <v>0</v>
          </cell>
          <cell r="LZ61">
            <v>0</v>
          </cell>
          <cell r="MA61">
            <v>0</v>
          </cell>
          <cell r="MB61">
            <v>0</v>
          </cell>
          <cell r="MC61">
            <v>0</v>
          </cell>
          <cell r="MD61">
            <v>0</v>
          </cell>
          <cell r="ME61">
            <v>0</v>
          </cell>
          <cell r="MF61">
            <v>0</v>
          </cell>
          <cell r="MG61">
            <v>0</v>
          </cell>
          <cell r="MH61">
            <v>0</v>
          </cell>
          <cell r="MI61">
            <v>0</v>
          </cell>
          <cell r="MJ61">
            <v>0</v>
          </cell>
          <cell r="MK61">
            <v>0</v>
          </cell>
          <cell r="ML61">
            <v>0</v>
          </cell>
          <cell r="MM61">
            <v>0</v>
          </cell>
          <cell r="MN61">
            <v>0</v>
          </cell>
          <cell r="MO61">
            <v>0</v>
          </cell>
          <cell r="MP61">
            <v>0</v>
          </cell>
          <cell r="MQ61">
            <v>0</v>
          </cell>
          <cell r="MR61">
            <v>0</v>
          </cell>
          <cell r="MS61">
            <v>0</v>
          </cell>
          <cell r="MT61">
            <v>0</v>
          </cell>
          <cell r="MU61">
            <v>0</v>
          </cell>
          <cell r="MV61">
            <v>0</v>
          </cell>
          <cell r="MW61">
            <v>0</v>
          </cell>
          <cell r="MX61">
            <v>0</v>
          </cell>
          <cell r="MY61">
            <v>0</v>
          </cell>
          <cell r="MZ61">
            <v>0</v>
          </cell>
          <cell r="NA61">
            <v>0</v>
          </cell>
          <cell r="NB61">
            <v>0</v>
          </cell>
          <cell r="NC61">
            <v>0</v>
          </cell>
          <cell r="ND61">
            <v>0</v>
          </cell>
          <cell r="NE61">
            <v>0</v>
          </cell>
          <cell r="NF61">
            <v>0</v>
          </cell>
          <cell r="NG61">
            <v>0</v>
          </cell>
          <cell r="NH61">
            <v>0</v>
          </cell>
          <cell r="NI61">
            <v>0</v>
          </cell>
          <cell r="NJ61">
            <v>0</v>
          </cell>
          <cell r="NK61">
            <v>0</v>
          </cell>
          <cell r="NL61">
            <v>0</v>
          </cell>
          <cell r="NM61">
            <v>0</v>
          </cell>
          <cell r="NN61">
            <v>0</v>
          </cell>
          <cell r="NO61">
            <v>0</v>
          </cell>
          <cell r="NP61">
            <v>0</v>
          </cell>
          <cell r="NQ61">
            <v>0</v>
          </cell>
          <cell r="NR61">
            <v>0</v>
          </cell>
          <cell r="NS61">
            <v>0</v>
          </cell>
          <cell r="NT61">
            <v>0</v>
          </cell>
          <cell r="NU61">
            <v>0</v>
          </cell>
          <cell r="NV61">
            <v>0</v>
          </cell>
          <cell r="NW61">
            <v>0</v>
          </cell>
          <cell r="NX61">
            <v>0</v>
          </cell>
          <cell r="NY61">
            <v>0</v>
          </cell>
          <cell r="NZ61">
            <v>0</v>
          </cell>
          <cell r="OA61">
            <v>0</v>
          </cell>
          <cell r="OB61">
            <v>0</v>
          </cell>
          <cell r="OC61">
            <v>0</v>
          </cell>
          <cell r="OD61">
            <v>0</v>
          </cell>
          <cell r="OE61">
            <v>0</v>
          </cell>
          <cell r="OF61">
            <v>0</v>
          </cell>
          <cell r="OG61">
            <v>0</v>
          </cell>
          <cell r="OH61">
            <v>0</v>
          </cell>
          <cell r="OI61">
            <v>0</v>
          </cell>
          <cell r="OJ61">
            <v>0</v>
          </cell>
          <cell r="OL61">
            <v>2019</v>
          </cell>
          <cell r="OM61">
            <v>2024</v>
          </cell>
          <cell r="ON61">
            <v>2024</v>
          </cell>
          <cell r="OO61">
            <v>2024</v>
          </cell>
          <cell r="OP61" t="str">
            <v>с</v>
          </cell>
          <cell r="OT61">
            <v>595.96785822867093</v>
          </cell>
          <cell r="OV61">
            <v>0</v>
          </cell>
          <cell r="OW61">
            <v>0</v>
          </cell>
          <cell r="OX61">
            <v>0</v>
          </cell>
          <cell r="OY61">
            <v>0</v>
          </cell>
          <cell r="OZ61">
            <v>0</v>
          </cell>
        </row>
        <row r="62">
          <cell r="A62" t="str">
            <v>M_Che389</v>
          </cell>
          <cell r="B62" t="str">
            <v>1.1.2.3</v>
          </cell>
          <cell r="C62" t="str">
            <v>Модернизация средств учета электроэнергии в рамках "Плана (программы) снижения потерь электрической энергии в электрических сетях Шалинских РЭС АО "Чеченэнерго" (установка 16544 шт. приборов учета)</v>
          </cell>
          <cell r="D62" t="str">
            <v>M_Che389</v>
          </cell>
          <cell r="E62">
            <v>570.84102519678311</v>
          </cell>
          <cell r="H62">
            <v>27.283665192783001</v>
          </cell>
          <cell r="J62">
            <v>543.55736000400009</v>
          </cell>
          <cell r="K62">
            <v>543.55736000400009</v>
          </cell>
          <cell r="L62">
            <v>0</v>
          </cell>
          <cell r="M62">
            <v>0</v>
          </cell>
          <cell r="N62">
            <v>0</v>
          </cell>
          <cell r="O62">
            <v>0</v>
          </cell>
          <cell r="P62">
            <v>0</v>
          </cell>
          <cell r="Q62">
            <v>0</v>
          </cell>
          <cell r="R62">
            <v>543.55736000400009</v>
          </cell>
          <cell r="S62">
            <v>0</v>
          </cell>
          <cell r="T62">
            <v>0</v>
          </cell>
          <cell r="U62">
            <v>0</v>
          </cell>
          <cell r="V62">
            <v>0</v>
          </cell>
          <cell r="W62">
            <v>543.55736000400009</v>
          </cell>
          <cell r="X62">
            <v>0</v>
          </cell>
          <cell r="Y62">
            <v>0</v>
          </cell>
          <cell r="Z62">
            <v>0</v>
          </cell>
          <cell r="AA62">
            <v>0</v>
          </cell>
          <cell r="AB62">
            <v>0</v>
          </cell>
          <cell r="AC62">
            <v>0</v>
          </cell>
          <cell r="AD62">
            <v>0</v>
          </cell>
          <cell r="AE62">
            <v>0</v>
          </cell>
          <cell r="AF62">
            <v>0</v>
          </cell>
          <cell r="AG62">
            <v>0</v>
          </cell>
          <cell r="AH62">
            <v>0</v>
          </cell>
          <cell r="AI62">
            <v>0</v>
          </cell>
          <cell r="AJ62">
            <v>0</v>
          </cell>
          <cell r="AK62">
            <v>0</v>
          </cell>
          <cell r="AL62">
            <v>0</v>
          </cell>
          <cell r="AM62">
            <v>0</v>
          </cell>
          <cell r="AN62">
            <v>0</v>
          </cell>
          <cell r="AO62">
            <v>0</v>
          </cell>
          <cell r="AP62">
            <v>543.55736000400009</v>
          </cell>
          <cell r="AQ62">
            <v>0</v>
          </cell>
          <cell r="AR62">
            <v>0</v>
          </cell>
          <cell r="AS62">
            <v>0</v>
          </cell>
          <cell r="AT62">
            <v>0</v>
          </cell>
          <cell r="AU62">
            <v>543.55736000400009</v>
          </cell>
          <cell r="AV62">
            <v>0</v>
          </cell>
          <cell r="AW62">
            <v>0</v>
          </cell>
          <cell r="AX62">
            <v>0</v>
          </cell>
          <cell r="AY62">
            <v>0</v>
          </cell>
          <cell r="AZ62">
            <v>0</v>
          </cell>
          <cell r="BA62">
            <v>0</v>
          </cell>
          <cell r="BB62" t="str">
            <v/>
          </cell>
          <cell r="BC62" t="str">
            <v/>
          </cell>
          <cell r="BD62" t="str">
            <v/>
          </cell>
          <cell r="BE62" t="str">
            <v/>
          </cell>
          <cell r="BF62">
            <v>0</v>
          </cell>
          <cell r="BG62">
            <v>0</v>
          </cell>
          <cell r="BH62">
            <v>0</v>
          </cell>
          <cell r="BI62">
            <v>0</v>
          </cell>
          <cell r="BJ62">
            <v>0</v>
          </cell>
          <cell r="BK62">
            <v>0</v>
          </cell>
          <cell r="BL62">
            <v>0</v>
          </cell>
          <cell r="BM62">
            <v>0</v>
          </cell>
          <cell r="BN62">
            <v>0</v>
          </cell>
          <cell r="BO62">
            <v>0</v>
          </cell>
          <cell r="BP62">
            <v>0</v>
          </cell>
          <cell r="BQ62">
            <v>0</v>
          </cell>
          <cell r="BR62">
            <v>0</v>
          </cell>
          <cell r="BS62">
            <v>0</v>
          </cell>
          <cell r="BT62">
            <v>0</v>
          </cell>
          <cell r="BU62">
            <v>0</v>
          </cell>
          <cell r="BV62">
            <v>0</v>
          </cell>
          <cell r="BW62">
            <v>0</v>
          </cell>
          <cell r="BX62">
            <v>0</v>
          </cell>
          <cell r="BY62">
            <v>0</v>
          </cell>
          <cell r="BZ62">
            <v>0</v>
          </cell>
          <cell r="CA62">
            <v>0</v>
          </cell>
          <cell r="CB62">
            <v>0</v>
          </cell>
          <cell r="CC62">
            <v>0</v>
          </cell>
          <cell r="CD62">
            <v>0</v>
          </cell>
          <cell r="CE62">
            <v>0</v>
          </cell>
          <cell r="CF62">
            <v>0</v>
          </cell>
          <cell r="CG62">
            <v>0</v>
          </cell>
          <cell r="CH62">
            <v>0</v>
          </cell>
          <cell r="CI62">
            <v>0</v>
          </cell>
          <cell r="CJ62">
            <v>0</v>
          </cell>
          <cell r="CK62">
            <v>0</v>
          </cell>
          <cell r="CL62">
            <v>0</v>
          </cell>
          <cell r="CM62">
            <v>0</v>
          </cell>
          <cell r="CN62">
            <v>0</v>
          </cell>
          <cell r="CO62">
            <v>0</v>
          </cell>
          <cell r="CP62">
            <v>0</v>
          </cell>
          <cell r="CQ62" t="str">
            <v/>
          </cell>
          <cell r="CR62" t="str">
            <v/>
          </cell>
          <cell r="CS62" t="str">
            <v/>
          </cell>
          <cell r="CT62" t="str">
            <v/>
          </cell>
          <cell r="CU62">
            <v>0</v>
          </cell>
          <cell r="CX62">
            <v>475.70085433065231</v>
          </cell>
          <cell r="CY62">
            <v>22.7363876606525</v>
          </cell>
          <cell r="CZ62">
            <v>87.157416666666663</v>
          </cell>
          <cell r="DA62">
            <v>298.04686666666663</v>
          </cell>
          <cell r="DB62">
            <v>67.760183336666515</v>
          </cell>
          <cell r="DE62">
            <v>22.7363876606525</v>
          </cell>
          <cell r="DG62">
            <v>452.96446666999981</v>
          </cell>
          <cell r="DH62">
            <v>452.96446666999981</v>
          </cell>
          <cell r="DI62">
            <v>0</v>
          </cell>
          <cell r="DJ62">
            <v>0</v>
          </cell>
          <cell r="DK62">
            <v>0</v>
          </cell>
          <cell r="DL62">
            <v>0</v>
          </cell>
          <cell r="DM62">
            <v>0</v>
          </cell>
          <cell r="DN62">
            <v>452.96446666999981</v>
          </cell>
          <cell r="DS62">
            <v>0</v>
          </cell>
          <cell r="DT62">
            <v>0</v>
          </cell>
          <cell r="DU62">
            <v>0</v>
          </cell>
          <cell r="DV62">
            <v>452.96446666999981</v>
          </cell>
          <cell r="DW62">
            <v>0</v>
          </cell>
          <cell r="DX62" t="str">
            <v/>
          </cell>
          <cell r="DY62" t="str">
            <v/>
          </cell>
          <cell r="DZ62" t="str">
            <v/>
          </cell>
          <cell r="EA62" t="str">
            <v/>
          </cell>
          <cell r="EB62">
            <v>0</v>
          </cell>
          <cell r="EC62">
            <v>0</v>
          </cell>
          <cell r="ED62">
            <v>0</v>
          </cell>
          <cell r="EE62">
            <v>0</v>
          </cell>
          <cell r="EF62">
            <v>0</v>
          </cell>
          <cell r="EG62">
            <v>0</v>
          </cell>
          <cell r="EH62">
            <v>0</v>
          </cell>
          <cell r="EI62">
            <v>0</v>
          </cell>
          <cell r="EJ62">
            <v>0</v>
          </cell>
          <cell r="EK62">
            <v>0</v>
          </cell>
          <cell r="EL62">
            <v>0</v>
          </cell>
          <cell r="EM62">
            <v>0</v>
          </cell>
          <cell r="EN62">
            <v>0</v>
          </cell>
          <cell r="EO62">
            <v>0</v>
          </cell>
          <cell r="EP62">
            <v>0</v>
          </cell>
          <cell r="EQ62">
            <v>0</v>
          </cell>
          <cell r="ER62">
            <v>0</v>
          </cell>
          <cell r="ES62">
            <v>0</v>
          </cell>
          <cell r="ET62">
            <v>0</v>
          </cell>
          <cell r="EU62">
            <v>0</v>
          </cell>
          <cell r="EV62">
            <v>0</v>
          </cell>
          <cell r="EW62">
            <v>0</v>
          </cell>
          <cell r="EX62">
            <v>0</v>
          </cell>
          <cell r="EY62">
            <v>0</v>
          </cell>
          <cell r="EZ62">
            <v>0</v>
          </cell>
          <cell r="FA62">
            <v>0</v>
          </cell>
          <cell r="FB62">
            <v>0</v>
          </cell>
          <cell r="FC62">
            <v>0</v>
          </cell>
          <cell r="FD62">
            <v>0</v>
          </cell>
          <cell r="FE62">
            <v>0</v>
          </cell>
          <cell r="FF62">
            <v>0</v>
          </cell>
          <cell r="FG62" t="str">
            <v/>
          </cell>
          <cell r="FH62" t="str">
            <v/>
          </cell>
          <cell r="FI62" t="str">
            <v/>
          </cell>
          <cell r="FJ62">
            <v>1</v>
          </cell>
          <cell r="FK62" t="str">
            <v>1</v>
          </cell>
          <cell r="FN62">
            <v>475.70085433065231</v>
          </cell>
          <cell r="FO62">
            <v>0</v>
          </cell>
          <cell r="FP62">
            <v>0</v>
          </cell>
          <cell r="FQ62">
            <v>0</v>
          </cell>
          <cell r="FR62">
            <v>0</v>
          </cell>
          <cell r="FS62">
            <v>0</v>
          </cell>
          <cell r="FT62">
            <v>0</v>
          </cell>
          <cell r="FU62">
            <v>0</v>
          </cell>
          <cell r="FV62">
            <v>16544</v>
          </cell>
          <cell r="FW62">
            <v>0</v>
          </cell>
          <cell r="FX62">
            <v>16544</v>
          </cell>
          <cell r="FZ62">
            <v>0</v>
          </cell>
          <cell r="GA62">
            <v>0</v>
          </cell>
          <cell r="GB62">
            <v>0</v>
          </cell>
          <cell r="GC62">
            <v>0</v>
          </cell>
          <cell r="GD62">
            <v>0</v>
          </cell>
          <cell r="GE62">
            <v>0</v>
          </cell>
          <cell r="GF62">
            <v>0</v>
          </cell>
          <cell r="GG62">
            <v>0</v>
          </cell>
          <cell r="GH62">
            <v>0</v>
          </cell>
          <cell r="GI62">
            <v>0</v>
          </cell>
          <cell r="GJ62">
            <v>0</v>
          </cell>
          <cell r="GK62">
            <v>475.70085433065231</v>
          </cell>
          <cell r="GL62">
            <v>0</v>
          </cell>
          <cell r="GM62">
            <v>0</v>
          </cell>
          <cell r="GN62">
            <v>0</v>
          </cell>
          <cell r="GO62">
            <v>0</v>
          </cell>
          <cell r="GP62">
            <v>0</v>
          </cell>
          <cell r="GQ62">
            <v>0</v>
          </cell>
          <cell r="GR62">
            <v>0</v>
          </cell>
          <cell r="GS62">
            <v>16544</v>
          </cell>
          <cell r="GT62">
            <v>0</v>
          </cell>
          <cell r="GU62">
            <v>16544</v>
          </cell>
          <cell r="GV62">
            <v>0</v>
          </cell>
          <cell r="GW62">
            <v>0</v>
          </cell>
          <cell r="GX62">
            <v>0</v>
          </cell>
          <cell r="GY62">
            <v>0</v>
          </cell>
          <cell r="GZ62">
            <v>0</v>
          </cell>
          <cell r="HA62">
            <v>0</v>
          </cell>
          <cell r="HB62">
            <v>0</v>
          </cell>
          <cell r="HC62">
            <v>0</v>
          </cell>
          <cell r="HD62">
            <v>0</v>
          </cell>
          <cell r="HE62">
            <v>0</v>
          </cell>
          <cell r="HF62">
            <v>0</v>
          </cell>
          <cell r="HG62">
            <v>0</v>
          </cell>
          <cell r="HH62">
            <v>0</v>
          </cell>
          <cell r="HI62">
            <v>0</v>
          </cell>
          <cell r="HJ62">
            <v>0</v>
          </cell>
          <cell r="HK62">
            <v>0</v>
          </cell>
          <cell r="HL62">
            <v>0</v>
          </cell>
          <cell r="HM62">
            <v>0</v>
          </cell>
          <cell r="HN62">
            <v>0</v>
          </cell>
          <cell r="HO62">
            <v>0</v>
          </cell>
          <cell r="HP62">
            <v>0</v>
          </cell>
          <cell r="HQ62">
            <v>0</v>
          </cell>
          <cell r="HR62">
            <v>0</v>
          </cell>
          <cell r="HS62">
            <v>0</v>
          </cell>
          <cell r="HT62">
            <v>0</v>
          </cell>
          <cell r="HU62">
            <v>0</v>
          </cell>
          <cell r="HV62">
            <v>0</v>
          </cell>
          <cell r="HW62">
            <v>0</v>
          </cell>
          <cell r="HX62">
            <v>0</v>
          </cell>
          <cell r="HY62">
            <v>0</v>
          </cell>
          <cell r="HZ62">
            <v>0</v>
          </cell>
          <cell r="IA62">
            <v>0</v>
          </cell>
          <cell r="IB62">
            <v>0</v>
          </cell>
          <cell r="IC62">
            <v>475.70085433065231</v>
          </cell>
          <cell r="ID62">
            <v>0</v>
          </cell>
          <cell r="IE62">
            <v>0</v>
          </cell>
          <cell r="IF62">
            <v>0</v>
          </cell>
          <cell r="IG62">
            <v>0</v>
          </cell>
          <cell r="IH62">
            <v>0</v>
          </cell>
          <cell r="II62">
            <v>0</v>
          </cell>
          <cell r="IJ62">
            <v>0</v>
          </cell>
          <cell r="IK62">
            <v>16544</v>
          </cell>
          <cell r="IL62">
            <v>0</v>
          </cell>
          <cell r="IM62">
            <v>16544</v>
          </cell>
          <cell r="IN62">
            <v>0</v>
          </cell>
          <cell r="IO62">
            <v>0</v>
          </cell>
          <cell r="IP62">
            <v>0</v>
          </cell>
          <cell r="IQ62">
            <v>0</v>
          </cell>
          <cell r="IR62">
            <v>0</v>
          </cell>
          <cell r="IS62">
            <v>0</v>
          </cell>
          <cell r="IT62">
            <v>0</v>
          </cell>
          <cell r="IU62">
            <v>0</v>
          </cell>
          <cell r="IV62">
            <v>0</v>
          </cell>
          <cell r="IW62">
            <v>0</v>
          </cell>
          <cell r="IX62">
            <v>0</v>
          </cell>
          <cell r="IY62">
            <v>0</v>
          </cell>
          <cell r="IZ62">
            <v>0</v>
          </cell>
          <cell r="JA62">
            <v>0</v>
          </cell>
          <cell r="JB62">
            <v>0</v>
          </cell>
          <cell r="JC62">
            <v>0</v>
          </cell>
          <cell r="JD62">
            <v>0</v>
          </cell>
          <cell r="JE62">
            <v>0</v>
          </cell>
          <cell r="JF62">
            <v>0</v>
          </cell>
          <cell r="JG62">
            <v>0</v>
          </cell>
          <cell r="JH62">
            <v>0</v>
          </cell>
          <cell r="JI62">
            <v>0</v>
          </cell>
          <cell r="JJ62">
            <v>0</v>
          </cell>
          <cell r="JK62">
            <v>0</v>
          </cell>
          <cell r="JL62">
            <v>0</v>
          </cell>
          <cell r="JM62">
            <v>0</v>
          </cell>
          <cell r="JN62">
            <v>0</v>
          </cell>
          <cell r="JO62">
            <v>0</v>
          </cell>
          <cell r="JP62">
            <v>0</v>
          </cell>
          <cell r="JQ62">
            <v>0</v>
          </cell>
          <cell r="JR62">
            <v>0</v>
          </cell>
          <cell r="JS62">
            <v>0</v>
          </cell>
          <cell r="JT62">
            <v>0</v>
          </cell>
          <cell r="JU62">
            <v>0</v>
          </cell>
          <cell r="JV62">
            <v>0</v>
          </cell>
          <cell r="JW62">
            <v>0</v>
          </cell>
          <cell r="JX62">
            <v>0</v>
          </cell>
          <cell r="JY62">
            <v>0</v>
          </cell>
          <cell r="JZ62">
            <v>0</v>
          </cell>
          <cell r="KA62">
            <v>0</v>
          </cell>
          <cell r="KB62">
            <v>0</v>
          </cell>
          <cell r="KC62">
            <v>0</v>
          </cell>
          <cell r="KD62">
            <v>0</v>
          </cell>
          <cell r="KE62">
            <v>0</v>
          </cell>
          <cell r="KF62">
            <v>0</v>
          </cell>
          <cell r="KG62">
            <v>0</v>
          </cell>
          <cell r="KH62">
            <v>0</v>
          </cell>
          <cell r="KI62">
            <v>0</v>
          </cell>
          <cell r="KJ62">
            <v>0</v>
          </cell>
          <cell r="KK62">
            <v>0</v>
          </cell>
          <cell r="KL62">
            <v>0</v>
          </cell>
          <cell r="KM62">
            <v>0</v>
          </cell>
          <cell r="KN62">
            <v>0</v>
          </cell>
          <cell r="KO62">
            <v>0</v>
          </cell>
          <cell r="KP62">
            <v>0</v>
          </cell>
          <cell r="KQ62">
            <v>0</v>
          </cell>
          <cell r="KR62">
            <v>0</v>
          </cell>
          <cell r="KS62">
            <v>0</v>
          </cell>
          <cell r="KT62">
            <v>0</v>
          </cell>
          <cell r="KU62">
            <v>0</v>
          </cell>
          <cell r="KV62">
            <v>0</v>
          </cell>
          <cell r="KW62">
            <v>0</v>
          </cell>
          <cell r="KX62">
            <v>0</v>
          </cell>
          <cell r="KY62">
            <v>0</v>
          </cell>
          <cell r="KZ62">
            <v>0</v>
          </cell>
          <cell r="LA62">
            <v>0</v>
          </cell>
          <cell r="LB62">
            <v>0</v>
          </cell>
          <cell r="LC62">
            <v>0</v>
          </cell>
          <cell r="LD62">
            <v>0</v>
          </cell>
          <cell r="LE62">
            <v>0</v>
          </cell>
          <cell r="LF62">
            <v>0</v>
          </cell>
          <cell r="LG62">
            <v>0</v>
          </cell>
          <cell r="LH62">
            <v>0</v>
          </cell>
          <cell r="LI62">
            <v>0</v>
          </cell>
          <cell r="LJ62">
            <v>0</v>
          </cell>
          <cell r="LK62">
            <v>0</v>
          </cell>
          <cell r="LL62">
            <v>0</v>
          </cell>
          <cell r="LQ62">
            <v>0</v>
          </cell>
          <cell r="LR62">
            <v>0</v>
          </cell>
          <cell r="LS62">
            <v>0</v>
          </cell>
          <cell r="LT62">
            <v>0</v>
          </cell>
          <cell r="LU62">
            <v>0</v>
          </cell>
          <cell r="LX62">
            <v>0</v>
          </cell>
          <cell r="LY62">
            <v>0</v>
          </cell>
          <cell r="LZ62">
            <v>0</v>
          </cell>
          <cell r="MA62">
            <v>0</v>
          </cell>
          <cell r="MB62">
            <v>0</v>
          </cell>
          <cell r="MC62">
            <v>0</v>
          </cell>
          <cell r="MD62">
            <v>0</v>
          </cell>
          <cell r="ME62">
            <v>0</v>
          </cell>
          <cell r="MF62">
            <v>0</v>
          </cell>
          <cell r="MG62">
            <v>0</v>
          </cell>
          <cell r="MH62">
            <v>0</v>
          </cell>
          <cell r="MI62">
            <v>0</v>
          </cell>
          <cell r="MJ62">
            <v>0</v>
          </cell>
          <cell r="MK62">
            <v>0</v>
          </cell>
          <cell r="ML62">
            <v>0</v>
          </cell>
          <cell r="MM62">
            <v>0</v>
          </cell>
          <cell r="MN62">
            <v>0</v>
          </cell>
          <cell r="MO62">
            <v>0</v>
          </cell>
          <cell r="MP62">
            <v>0</v>
          </cell>
          <cell r="MQ62">
            <v>0</v>
          </cell>
          <cell r="MR62">
            <v>0</v>
          </cell>
          <cell r="MS62">
            <v>0</v>
          </cell>
          <cell r="MT62">
            <v>0</v>
          </cell>
          <cell r="MU62">
            <v>0</v>
          </cell>
          <cell r="MV62">
            <v>0</v>
          </cell>
          <cell r="MW62">
            <v>0</v>
          </cell>
          <cell r="MX62">
            <v>0</v>
          </cell>
          <cell r="MY62">
            <v>0</v>
          </cell>
          <cell r="MZ62">
            <v>0</v>
          </cell>
          <cell r="NA62">
            <v>0</v>
          </cell>
          <cell r="NB62">
            <v>0</v>
          </cell>
          <cell r="NC62">
            <v>0</v>
          </cell>
          <cell r="ND62">
            <v>0</v>
          </cell>
          <cell r="NE62">
            <v>0</v>
          </cell>
          <cell r="NF62">
            <v>0</v>
          </cell>
          <cell r="NG62">
            <v>0</v>
          </cell>
          <cell r="NH62">
            <v>0</v>
          </cell>
          <cell r="NI62">
            <v>0</v>
          </cell>
          <cell r="NJ62">
            <v>0</v>
          </cell>
          <cell r="NK62">
            <v>0</v>
          </cell>
          <cell r="NL62">
            <v>0</v>
          </cell>
          <cell r="NM62">
            <v>0</v>
          </cell>
          <cell r="NN62">
            <v>0</v>
          </cell>
          <cell r="NO62">
            <v>0</v>
          </cell>
          <cell r="NP62">
            <v>0</v>
          </cell>
          <cell r="NQ62">
            <v>0</v>
          </cell>
          <cell r="NR62">
            <v>0</v>
          </cell>
          <cell r="NS62">
            <v>0</v>
          </cell>
          <cell r="NT62">
            <v>0</v>
          </cell>
          <cell r="NU62">
            <v>0</v>
          </cell>
          <cell r="NV62">
            <v>0</v>
          </cell>
          <cell r="NW62">
            <v>0</v>
          </cell>
          <cell r="NX62">
            <v>0</v>
          </cell>
          <cell r="NY62">
            <v>0</v>
          </cell>
          <cell r="NZ62">
            <v>0</v>
          </cell>
          <cell r="OA62">
            <v>0</v>
          </cell>
          <cell r="OB62">
            <v>0</v>
          </cell>
          <cell r="OC62">
            <v>0</v>
          </cell>
          <cell r="OD62">
            <v>0</v>
          </cell>
          <cell r="OE62">
            <v>0</v>
          </cell>
          <cell r="OF62">
            <v>0</v>
          </cell>
          <cell r="OG62">
            <v>0</v>
          </cell>
          <cell r="OH62">
            <v>0</v>
          </cell>
          <cell r="OI62">
            <v>0</v>
          </cell>
          <cell r="OJ62">
            <v>0</v>
          </cell>
          <cell r="OL62">
            <v>2019</v>
          </cell>
          <cell r="OM62">
            <v>2024</v>
          </cell>
          <cell r="ON62">
            <v>2024</v>
          </cell>
          <cell r="OO62">
            <v>2024</v>
          </cell>
          <cell r="OP62" t="str">
            <v>с</v>
          </cell>
          <cell r="OT62">
            <v>570.84102519678311</v>
          </cell>
          <cell r="OV62">
            <v>0</v>
          </cell>
          <cell r="OW62">
            <v>0</v>
          </cell>
          <cell r="OX62">
            <v>0</v>
          </cell>
          <cell r="OY62">
            <v>0</v>
          </cell>
          <cell r="OZ62">
            <v>0</v>
          </cell>
        </row>
        <row r="63">
          <cell r="A63" t="str">
            <v>O_Che474</v>
          </cell>
          <cell r="B63" t="str">
            <v>1.1.2.3</v>
          </cell>
          <cell r="C63" t="str">
            <v>Модернизация средств учета электроэнергии в рамках «Плана (программы) снижения потерь электрической энергии в электрических сетях Аргунских ГЭС АО "Чеченэнерго"(Аргунский городской округ н.п. Бердыкель, Примыкание, Чечен-Аул)"» (установка 6759 шт. приборов учета)</v>
          </cell>
          <cell r="D63" t="str">
            <v>O_Che474</v>
          </cell>
          <cell r="E63" t="str">
            <v>нд</v>
          </cell>
          <cell r="H63">
            <v>70.374096280000003</v>
          </cell>
          <cell r="J63">
            <v>336.82990900832903</v>
          </cell>
          <cell r="K63">
            <v>336.82990900832903</v>
          </cell>
          <cell r="L63">
            <v>0</v>
          </cell>
          <cell r="M63">
            <v>0</v>
          </cell>
          <cell r="N63">
            <v>0</v>
          </cell>
          <cell r="O63">
            <v>0</v>
          </cell>
          <cell r="P63">
            <v>0</v>
          </cell>
          <cell r="Q63">
            <v>0</v>
          </cell>
          <cell r="R63" t="str">
            <v>нд</v>
          </cell>
          <cell r="S63" t="str">
            <v>нд</v>
          </cell>
          <cell r="T63" t="str">
            <v>нд</v>
          </cell>
          <cell r="U63" t="str">
            <v>нд</v>
          </cell>
          <cell r="V63" t="str">
            <v>нд</v>
          </cell>
          <cell r="W63" t="str">
            <v>нд</v>
          </cell>
          <cell r="X63" t="str">
            <v>нд</v>
          </cell>
          <cell r="Y63" t="str">
            <v>нд</v>
          </cell>
          <cell r="Z63" t="str">
            <v>нд</v>
          </cell>
          <cell r="AA63" t="str">
            <v>нд</v>
          </cell>
          <cell r="AB63" t="str">
            <v>нд</v>
          </cell>
          <cell r="AC63" t="str">
            <v>нд</v>
          </cell>
          <cell r="AD63" t="str">
            <v>нд</v>
          </cell>
          <cell r="AE63" t="str">
            <v>нд</v>
          </cell>
          <cell r="AF63" t="str">
            <v>нд</v>
          </cell>
          <cell r="AG63" t="str">
            <v>нд</v>
          </cell>
          <cell r="AH63" t="str">
            <v>нд</v>
          </cell>
          <cell r="AI63" t="str">
            <v>нд</v>
          </cell>
          <cell r="AJ63" t="str">
            <v>нд</v>
          </cell>
          <cell r="AK63" t="str">
            <v>нд</v>
          </cell>
          <cell r="AL63" t="str">
            <v>нд</v>
          </cell>
          <cell r="AM63" t="str">
            <v>нд</v>
          </cell>
          <cell r="AN63" t="str">
            <v>нд</v>
          </cell>
          <cell r="AO63" t="str">
            <v>нд</v>
          </cell>
          <cell r="AP63" t="str">
            <v>нд</v>
          </cell>
          <cell r="AQ63" t="str">
            <v>нд</v>
          </cell>
          <cell r="AR63" t="str">
            <v>нд</v>
          </cell>
          <cell r="AS63" t="str">
            <v>нд</v>
          </cell>
          <cell r="AT63" t="str">
            <v>нд</v>
          </cell>
          <cell r="AU63" t="str">
            <v>нд</v>
          </cell>
          <cell r="AV63" t="str">
            <v>нд</v>
          </cell>
          <cell r="AW63" t="str">
            <v>нд</v>
          </cell>
          <cell r="AX63" t="str">
            <v>нд</v>
          </cell>
          <cell r="AY63" t="str">
            <v>нд</v>
          </cell>
          <cell r="AZ63" t="str">
            <v>нд</v>
          </cell>
          <cell r="BA63" t="str">
            <v>нд</v>
          </cell>
          <cell r="BB63">
            <v>1</v>
          </cell>
          <cell r="BC63">
            <v>2</v>
          </cell>
          <cell r="BD63">
            <v>3</v>
          </cell>
          <cell r="BE63" t="str">
            <v/>
          </cell>
          <cell r="BF63" t="str">
            <v>1 2 3</v>
          </cell>
          <cell r="BG63">
            <v>70.374096280000003</v>
          </cell>
          <cell r="BH63">
            <v>0</v>
          </cell>
          <cell r="BI63">
            <v>0</v>
          </cell>
          <cell r="BJ63">
            <v>0</v>
          </cell>
          <cell r="BK63">
            <v>0</v>
          </cell>
          <cell r="BL63">
            <v>70.374096280000003</v>
          </cell>
          <cell r="BM63">
            <v>0</v>
          </cell>
          <cell r="BN63">
            <v>0</v>
          </cell>
          <cell r="BO63">
            <v>0</v>
          </cell>
          <cell r="BP63">
            <v>0</v>
          </cell>
          <cell r="BQ63">
            <v>0</v>
          </cell>
          <cell r="BR63">
            <v>0</v>
          </cell>
          <cell r="BS63">
            <v>70.374096280000003</v>
          </cell>
          <cell r="BT63">
            <v>0</v>
          </cell>
          <cell r="BU63">
            <v>0</v>
          </cell>
          <cell r="BV63">
            <v>0</v>
          </cell>
          <cell r="BW63">
            <v>0</v>
          </cell>
          <cell r="BX63">
            <v>70.374096280000003</v>
          </cell>
          <cell r="BY63">
            <v>0</v>
          </cell>
          <cell r="BZ63">
            <v>0</v>
          </cell>
          <cell r="CA63">
            <v>0</v>
          </cell>
          <cell r="CB63">
            <v>0</v>
          </cell>
          <cell r="CC63">
            <v>0</v>
          </cell>
          <cell r="CD63">
            <v>0</v>
          </cell>
          <cell r="CE63">
            <v>0</v>
          </cell>
          <cell r="CF63">
            <v>0</v>
          </cell>
          <cell r="CG63">
            <v>0</v>
          </cell>
          <cell r="CH63">
            <v>0</v>
          </cell>
          <cell r="CI63">
            <v>0</v>
          </cell>
          <cell r="CJ63">
            <v>0</v>
          </cell>
          <cell r="CK63">
            <v>70.374096280000003</v>
          </cell>
          <cell r="CL63">
            <v>0</v>
          </cell>
          <cell r="CM63">
            <v>0</v>
          </cell>
          <cell r="CN63">
            <v>0</v>
          </cell>
          <cell r="CO63">
            <v>0</v>
          </cell>
          <cell r="CP63">
            <v>70.374096280000003</v>
          </cell>
          <cell r="CQ63">
            <v>1</v>
          </cell>
          <cell r="CR63">
            <v>2</v>
          </cell>
          <cell r="CS63">
            <v>3</v>
          </cell>
          <cell r="CT63" t="str">
            <v/>
          </cell>
          <cell r="CU63" t="str">
            <v>1 2 3</v>
          </cell>
          <cell r="CX63" t="str">
            <v>нд</v>
          </cell>
          <cell r="CY63" t="str">
            <v>нд</v>
          </cell>
          <cell r="CZ63" t="str">
            <v>нд</v>
          </cell>
          <cell r="DA63" t="str">
            <v>нд</v>
          </cell>
          <cell r="DB63" t="str">
            <v>нд</v>
          </cell>
          <cell r="DE63">
            <v>100.89764246999999</v>
          </cell>
          <cell r="DG63">
            <v>280.69159084027422</v>
          </cell>
          <cell r="DH63">
            <v>280.69159084027422</v>
          </cell>
          <cell r="DI63">
            <v>0</v>
          </cell>
          <cell r="DJ63">
            <v>0</v>
          </cell>
          <cell r="DK63">
            <v>0</v>
          </cell>
          <cell r="DL63">
            <v>0</v>
          </cell>
          <cell r="DM63">
            <v>0</v>
          </cell>
          <cell r="DN63" t="str">
            <v>нд</v>
          </cell>
          <cell r="DS63" t="str">
            <v>нд</v>
          </cell>
          <cell r="DT63" t="str">
            <v>нд</v>
          </cell>
          <cell r="DU63" t="str">
            <v>нд</v>
          </cell>
          <cell r="DV63" t="str">
            <v>нд</v>
          </cell>
          <cell r="DW63" t="str">
            <v>нд</v>
          </cell>
          <cell r="DX63">
            <v>1</v>
          </cell>
          <cell r="DY63">
            <v>1</v>
          </cell>
          <cell r="DZ63" t="str">
            <v/>
          </cell>
          <cell r="EA63" t="str">
            <v/>
          </cell>
          <cell r="EB63" t="str">
            <v>1 1</v>
          </cell>
          <cell r="EC63">
            <v>100.89764246999999</v>
          </cell>
          <cell r="ED63">
            <v>0</v>
          </cell>
          <cell r="EE63">
            <v>8.1087325099999994</v>
          </cell>
          <cell r="EF63">
            <v>89.459648640000012</v>
          </cell>
          <cell r="EG63">
            <v>3.3292613200000001</v>
          </cell>
          <cell r="EH63">
            <v>27.569064149999999</v>
          </cell>
          <cell r="EI63">
            <v>0</v>
          </cell>
          <cell r="EJ63">
            <v>8.1087325099999994</v>
          </cell>
          <cell r="EK63">
            <v>16.131070319999999</v>
          </cell>
          <cell r="EL63">
            <v>3.3292613200000001</v>
          </cell>
          <cell r="EM63">
            <v>73.328578319999991</v>
          </cell>
          <cell r="EN63">
            <v>0</v>
          </cell>
          <cell r="EO63">
            <v>0</v>
          </cell>
          <cell r="EP63">
            <v>73.328578320000005</v>
          </cell>
          <cell r="EQ63">
            <v>0</v>
          </cell>
          <cell r="ER63">
            <v>0</v>
          </cell>
          <cell r="ES63">
            <v>0</v>
          </cell>
          <cell r="ET63">
            <v>0</v>
          </cell>
          <cell r="EU63">
            <v>0</v>
          </cell>
          <cell r="EV63">
            <v>0</v>
          </cell>
          <cell r="EW63">
            <v>0</v>
          </cell>
          <cell r="EX63">
            <v>0</v>
          </cell>
          <cell r="EY63">
            <v>0</v>
          </cell>
          <cell r="EZ63">
            <v>0</v>
          </cell>
          <cell r="FA63">
            <v>0</v>
          </cell>
          <cell r="FB63">
            <v>73.328578319999991</v>
          </cell>
          <cell r="FC63">
            <v>0</v>
          </cell>
          <cell r="FD63">
            <v>0</v>
          </cell>
          <cell r="FE63">
            <v>73.328578320000005</v>
          </cell>
          <cell r="FF63">
            <v>0</v>
          </cell>
          <cell r="FG63">
            <v>1</v>
          </cell>
          <cell r="FH63">
            <v>1</v>
          </cell>
          <cell r="FI63">
            <v>1</v>
          </cell>
          <cell r="FJ63">
            <v>1</v>
          </cell>
          <cell r="FK63" t="str">
            <v>1 1 1 1</v>
          </cell>
          <cell r="FN63" t="str">
            <v>нд</v>
          </cell>
          <cell r="FO63" t="str">
            <v>нд</v>
          </cell>
          <cell r="FP63" t="str">
            <v>нд</v>
          </cell>
          <cell r="FQ63" t="str">
            <v>нд</v>
          </cell>
          <cell r="FR63" t="str">
            <v>нд</v>
          </cell>
          <cell r="FS63" t="str">
            <v>нд</v>
          </cell>
          <cell r="FT63" t="str">
            <v>нд</v>
          </cell>
          <cell r="FU63" t="str">
            <v>нд</v>
          </cell>
          <cell r="FV63" t="str">
            <v>нд</v>
          </cell>
          <cell r="FW63" t="str">
            <v>нд</v>
          </cell>
          <cell r="FX63" t="str">
            <v>нд</v>
          </cell>
          <cell r="FZ63">
            <v>0</v>
          </cell>
          <cell r="GA63">
            <v>0</v>
          </cell>
          <cell r="GB63">
            <v>0</v>
          </cell>
          <cell r="GC63">
            <v>0</v>
          </cell>
          <cell r="GD63">
            <v>0</v>
          </cell>
          <cell r="GE63">
            <v>0</v>
          </cell>
          <cell r="GF63">
            <v>0</v>
          </cell>
          <cell r="GG63">
            <v>0</v>
          </cell>
          <cell r="GH63">
            <v>0</v>
          </cell>
          <cell r="GI63">
            <v>0</v>
          </cell>
          <cell r="GJ63">
            <v>0</v>
          </cell>
          <cell r="GK63" t="str">
            <v>нд</v>
          </cell>
          <cell r="GL63" t="str">
            <v>нд</v>
          </cell>
          <cell r="GM63" t="str">
            <v>нд</v>
          </cell>
          <cell r="GN63" t="str">
            <v>нд</v>
          </cell>
          <cell r="GO63" t="str">
            <v>нд</v>
          </cell>
          <cell r="GP63" t="str">
            <v>нд</v>
          </cell>
          <cell r="GQ63" t="str">
            <v>нд</v>
          </cell>
          <cell r="GR63" t="str">
            <v>нд</v>
          </cell>
          <cell r="GS63" t="str">
            <v>нд</v>
          </cell>
          <cell r="GT63" t="str">
            <v>нд</v>
          </cell>
          <cell r="GU63" t="str">
            <v>нд</v>
          </cell>
          <cell r="GV63" t="str">
            <v>нд</v>
          </cell>
          <cell r="GW63" t="str">
            <v>нд</v>
          </cell>
          <cell r="GX63" t="str">
            <v>нд</v>
          </cell>
          <cell r="GY63" t="str">
            <v>нд</v>
          </cell>
          <cell r="GZ63" t="str">
            <v>нд</v>
          </cell>
          <cell r="HA63" t="str">
            <v>нд</v>
          </cell>
          <cell r="HB63" t="str">
            <v>нд</v>
          </cell>
          <cell r="HC63" t="str">
            <v>нд</v>
          </cell>
          <cell r="HD63" t="str">
            <v>нд</v>
          </cell>
          <cell r="HE63" t="str">
            <v>нд</v>
          </cell>
          <cell r="HF63" t="str">
            <v>нд</v>
          </cell>
          <cell r="HG63" t="str">
            <v>нд</v>
          </cell>
          <cell r="HH63" t="str">
            <v>нд</v>
          </cell>
          <cell r="HI63" t="str">
            <v>нд</v>
          </cell>
          <cell r="HJ63" t="str">
            <v>нд</v>
          </cell>
          <cell r="HK63" t="str">
            <v>нд</v>
          </cell>
          <cell r="HL63" t="str">
            <v>нд</v>
          </cell>
          <cell r="HM63" t="str">
            <v>нд</v>
          </cell>
          <cell r="HN63" t="str">
            <v>нд</v>
          </cell>
          <cell r="HO63" t="str">
            <v>нд</v>
          </cell>
          <cell r="HP63" t="str">
            <v>нд</v>
          </cell>
          <cell r="HQ63" t="str">
            <v>нд</v>
          </cell>
          <cell r="HR63" t="str">
            <v>нд</v>
          </cell>
          <cell r="HS63" t="str">
            <v>нд</v>
          </cell>
          <cell r="HT63" t="str">
            <v>нд</v>
          </cell>
          <cell r="HU63" t="str">
            <v>нд</v>
          </cell>
          <cell r="HV63" t="str">
            <v>нд</v>
          </cell>
          <cell r="HW63" t="str">
            <v>нд</v>
          </cell>
          <cell r="HX63" t="str">
            <v>нд</v>
          </cell>
          <cell r="HY63" t="str">
            <v>нд</v>
          </cell>
          <cell r="HZ63" t="str">
            <v>нд</v>
          </cell>
          <cell r="IA63" t="str">
            <v>нд</v>
          </cell>
          <cell r="IB63" t="str">
            <v>нд</v>
          </cell>
          <cell r="IC63" t="str">
            <v>нд</v>
          </cell>
          <cell r="ID63" t="str">
            <v>нд</v>
          </cell>
          <cell r="IE63" t="str">
            <v>нд</v>
          </cell>
          <cell r="IF63" t="str">
            <v>нд</v>
          </cell>
          <cell r="IG63" t="str">
            <v>нд</v>
          </cell>
          <cell r="IH63" t="str">
            <v>нд</v>
          </cell>
          <cell r="II63" t="str">
            <v>нд</v>
          </cell>
          <cell r="IJ63" t="str">
            <v>нд</v>
          </cell>
          <cell r="IK63" t="str">
            <v>нд</v>
          </cell>
          <cell r="IL63" t="str">
            <v>нд</v>
          </cell>
          <cell r="IM63" t="str">
            <v>нд</v>
          </cell>
          <cell r="IN63" t="str">
            <v>нд</v>
          </cell>
          <cell r="IO63" t="str">
            <v>нд</v>
          </cell>
          <cell r="IP63" t="str">
            <v>нд</v>
          </cell>
          <cell r="IQ63" t="str">
            <v>нд</v>
          </cell>
          <cell r="IR63" t="str">
            <v>нд</v>
          </cell>
          <cell r="IS63" t="str">
            <v>нд</v>
          </cell>
          <cell r="IT63" t="str">
            <v>нд</v>
          </cell>
          <cell r="IU63" t="str">
            <v>нд</v>
          </cell>
          <cell r="IV63" t="str">
            <v>нд</v>
          </cell>
          <cell r="IW63" t="str">
            <v>нд</v>
          </cell>
          <cell r="IX63" t="str">
            <v>нд</v>
          </cell>
          <cell r="IY63">
            <v>0</v>
          </cell>
          <cell r="IZ63">
            <v>0</v>
          </cell>
          <cell r="JA63">
            <v>0</v>
          </cell>
          <cell r="JB63">
            <v>0</v>
          </cell>
          <cell r="JC63">
            <v>0</v>
          </cell>
          <cell r="JD63">
            <v>0</v>
          </cell>
          <cell r="JE63">
            <v>0</v>
          </cell>
          <cell r="JF63">
            <v>0</v>
          </cell>
          <cell r="JG63">
            <v>0</v>
          </cell>
          <cell r="JH63">
            <v>0</v>
          </cell>
          <cell r="JI63">
            <v>0</v>
          </cell>
          <cell r="JJ63">
            <v>0</v>
          </cell>
          <cell r="JK63">
            <v>0</v>
          </cell>
          <cell r="JL63">
            <v>0</v>
          </cell>
          <cell r="JM63">
            <v>0</v>
          </cell>
          <cell r="JN63">
            <v>0</v>
          </cell>
          <cell r="JO63">
            <v>0</v>
          </cell>
          <cell r="JP63">
            <v>0</v>
          </cell>
          <cell r="JQ63">
            <v>0</v>
          </cell>
          <cell r="JR63">
            <v>0</v>
          </cell>
          <cell r="JS63">
            <v>0</v>
          </cell>
          <cell r="JT63">
            <v>0</v>
          </cell>
          <cell r="JU63">
            <v>0</v>
          </cell>
          <cell r="JV63">
            <v>0</v>
          </cell>
          <cell r="JW63">
            <v>0</v>
          </cell>
          <cell r="JX63">
            <v>0</v>
          </cell>
          <cell r="JY63">
            <v>0</v>
          </cell>
          <cell r="JZ63">
            <v>0</v>
          </cell>
          <cell r="KA63">
            <v>0</v>
          </cell>
          <cell r="KB63">
            <v>0</v>
          </cell>
          <cell r="KC63">
            <v>0</v>
          </cell>
          <cell r="KD63">
            <v>0</v>
          </cell>
          <cell r="KE63">
            <v>0</v>
          </cell>
          <cell r="KF63">
            <v>0</v>
          </cell>
          <cell r="KG63">
            <v>0</v>
          </cell>
          <cell r="KH63">
            <v>0</v>
          </cell>
          <cell r="KI63">
            <v>0</v>
          </cell>
          <cell r="KJ63">
            <v>0</v>
          </cell>
          <cell r="KK63">
            <v>0</v>
          </cell>
          <cell r="KL63">
            <v>0</v>
          </cell>
          <cell r="KM63">
            <v>0</v>
          </cell>
          <cell r="KN63">
            <v>0</v>
          </cell>
          <cell r="KO63">
            <v>0</v>
          </cell>
          <cell r="KP63">
            <v>0</v>
          </cell>
          <cell r="KQ63">
            <v>0</v>
          </cell>
          <cell r="KR63">
            <v>0</v>
          </cell>
          <cell r="KS63">
            <v>0</v>
          </cell>
          <cell r="KT63">
            <v>0</v>
          </cell>
          <cell r="KU63">
            <v>0</v>
          </cell>
          <cell r="KV63">
            <v>0</v>
          </cell>
          <cell r="KW63">
            <v>0</v>
          </cell>
          <cell r="KX63">
            <v>0</v>
          </cell>
          <cell r="KY63">
            <v>0</v>
          </cell>
          <cell r="KZ63">
            <v>0</v>
          </cell>
          <cell r="LA63">
            <v>0</v>
          </cell>
          <cell r="LB63">
            <v>0</v>
          </cell>
          <cell r="LC63">
            <v>0</v>
          </cell>
          <cell r="LD63">
            <v>0</v>
          </cell>
          <cell r="LE63">
            <v>0</v>
          </cell>
          <cell r="LF63">
            <v>0</v>
          </cell>
          <cell r="LG63">
            <v>0</v>
          </cell>
          <cell r="LH63">
            <v>0</v>
          </cell>
          <cell r="LI63">
            <v>0</v>
          </cell>
          <cell r="LJ63">
            <v>0</v>
          </cell>
          <cell r="LK63">
            <v>0</v>
          </cell>
          <cell r="LL63">
            <v>0</v>
          </cell>
          <cell r="LQ63" t="str">
            <v>нд</v>
          </cell>
          <cell r="LR63" t="str">
            <v>нд</v>
          </cell>
          <cell r="LS63" t="str">
            <v>нд</v>
          </cell>
          <cell r="LT63" t="str">
            <v>нд</v>
          </cell>
          <cell r="LU63" t="str">
            <v>нд</v>
          </cell>
          <cell r="LX63">
            <v>0</v>
          </cell>
          <cell r="LY63">
            <v>0</v>
          </cell>
          <cell r="LZ63">
            <v>0</v>
          </cell>
          <cell r="MA63">
            <v>0</v>
          </cell>
          <cell r="MB63">
            <v>0</v>
          </cell>
          <cell r="MC63" t="str">
            <v>нд</v>
          </cell>
          <cell r="MD63" t="str">
            <v>нд</v>
          </cell>
          <cell r="ME63" t="str">
            <v>нд</v>
          </cell>
          <cell r="MF63" t="str">
            <v>нд</v>
          </cell>
          <cell r="MG63" t="str">
            <v>нд</v>
          </cell>
          <cell r="MH63" t="str">
            <v>нд</v>
          </cell>
          <cell r="MI63" t="str">
            <v>нд</v>
          </cell>
          <cell r="MJ63" t="str">
            <v>нд</v>
          </cell>
          <cell r="MK63" t="str">
            <v>нд</v>
          </cell>
          <cell r="ML63" t="str">
            <v>нд</v>
          </cell>
          <cell r="MM63" t="str">
            <v>нд</v>
          </cell>
          <cell r="MN63" t="str">
            <v>нд</v>
          </cell>
          <cell r="MO63" t="str">
            <v>нд</v>
          </cell>
          <cell r="MP63" t="str">
            <v>нд</v>
          </cell>
          <cell r="MQ63" t="str">
            <v>нд</v>
          </cell>
          <cell r="MR63" t="str">
            <v>нд</v>
          </cell>
          <cell r="MS63" t="str">
            <v>нд</v>
          </cell>
          <cell r="MT63" t="str">
            <v>нд</v>
          </cell>
          <cell r="MU63" t="str">
            <v>нд</v>
          </cell>
          <cell r="MV63" t="str">
            <v>нд</v>
          </cell>
          <cell r="MW63" t="str">
            <v>нд</v>
          </cell>
          <cell r="MX63" t="str">
            <v>нд</v>
          </cell>
          <cell r="MY63" t="str">
            <v>нд</v>
          </cell>
          <cell r="MZ63" t="str">
            <v>нд</v>
          </cell>
          <cell r="NA63" t="str">
            <v>нд</v>
          </cell>
          <cell r="NB63" t="str">
            <v>нд</v>
          </cell>
          <cell r="NC63" t="str">
            <v>нд</v>
          </cell>
          <cell r="ND63" t="str">
            <v>нд</v>
          </cell>
          <cell r="NE63" t="str">
            <v>нд</v>
          </cell>
          <cell r="NF63" t="str">
            <v>нд</v>
          </cell>
          <cell r="NG63">
            <v>0</v>
          </cell>
          <cell r="NH63">
            <v>0</v>
          </cell>
          <cell r="NI63">
            <v>0</v>
          </cell>
          <cell r="NJ63">
            <v>0</v>
          </cell>
          <cell r="NK63">
            <v>0</v>
          </cell>
          <cell r="NL63">
            <v>0</v>
          </cell>
          <cell r="NM63">
            <v>0</v>
          </cell>
          <cell r="NN63">
            <v>0</v>
          </cell>
          <cell r="NO63">
            <v>0</v>
          </cell>
          <cell r="NP63">
            <v>0</v>
          </cell>
          <cell r="NQ63">
            <v>0</v>
          </cell>
          <cell r="NR63">
            <v>0</v>
          </cell>
          <cell r="NS63">
            <v>0</v>
          </cell>
          <cell r="NT63">
            <v>0</v>
          </cell>
          <cell r="NU63">
            <v>0</v>
          </cell>
          <cell r="NV63">
            <v>0</v>
          </cell>
          <cell r="NW63">
            <v>0</v>
          </cell>
          <cell r="NX63">
            <v>0</v>
          </cell>
          <cell r="NY63">
            <v>0</v>
          </cell>
          <cell r="NZ63">
            <v>0</v>
          </cell>
          <cell r="OA63">
            <v>0</v>
          </cell>
          <cell r="OB63">
            <v>0</v>
          </cell>
          <cell r="OC63">
            <v>0</v>
          </cell>
          <cell r="OD63">
            <v>0</v>
          </cell>
          <cell r="OE63">
            <v>0</v>
          </cell>
          <cell r="OF63">
            <v>0</v>
          </cell>
          <cell r="OG63">
            <v>0</v>
          </cell>
          <cell r="OH63">
            <v>0</v>
          </cell>
          <cell r="OI63">
            <v>0</v>
          </cell>
          <cell r="OJ63">
            <v>0</v>
          </cell>
          <cell r="OL63">
            <v>2024</v>
          </cell>
          <cell r="OM63">
            <v>2025</v>
          </cell>
          <cell r="ON63">
            <v>2024</v>
          </cell>
          <cell r="OO63">
            <v>2025</v>
          </cell>
          <cell r="OP63" t="str">
            <v>с</v>
          </cell>
          <cell r="OT63">
            <v>336.82990900832903</v>
          </cell>
          <cell r="OV63">
            <v>0</v>
          </cell>
          <cell r="OW63">
            <v>0</v>
          </cell>
          <cell r="OX63">
            <v>0</v>
          </cell>
          <cell r="OY63">
            <v>0</v>
          </cell>
          <cell r="OZ63">
            <v>0</v>
          </cell>
        </row>
        <row r="64">
          <cell r="A64" t="str">
            <v>Г</v>
          </cell>
          <cell r="B64" t="str">
            <v>1.1.2.4</v>
          </cell>
          <cell r="C64" t="str">
            <v>Реконструкция, модернизация, техническое перевооружение прочих объектов основных средств всего, в том числе:</v>
          </cell>
          <cell r="D64" t="str">
            <v>Г</v>
          </cell>
          <cell r="E64">
            <v>0</v>
          </cell>
          <cell r="H64">
            <v>0</v>
          </cell>
          <cell r="J64">
            <v>3932.6022027855006</v>
          </cell>
          <cell r="K64">
            <v>0</v>
          </cell>
          <cell r="L64">
            <v>3932.6022027855006</v>
          </cell>
          <cell r="M64">
            <v>818.12398278000001</v>
          </cell>
          <cell r="N64">
            <v>0</v>
          </cell>
          <cell r="O64">
            <v>245.11748446749993</v>
          </cell>
          <cell r="P64">
            <v>749.55393913499995</v>
          </cell>
          <cell r="Q64">
            <v>2119.8067964030001</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cell r="BA64">
            <v>0</v>
          </cell>
          <cell r="BB64" t="str">
            <v/>
          </cell>
          <cell r="BC64" t="str">
            <v/>
          </cell>
          <cell r="BD64" t="str">
            <v/>
          </cell>
          <cell r="BE64" t="str">
            <v/>
          </cell>
          <cell r="BF64">
            <v>0</v>
          </cell>
          <cell r="BG64">
            <v>0</v>
          </cell>
          <cell r="BH64">
            <v>0</v>
          </cell>
          <cell r="BI64">
            <v>0</v>
          </cell>
          <cell r="BJ64">
            <v>0</v>
          </cell>
          <cell r="BK64">
            <v>0</v>
          </cell>
          <cell r="BL64">
            <v>0</v>
          </cell>
          <cell r="BM64">
            <v>0</v>
          </cell>
          <cell r="BN64">
            <v>0</v>
          </cell>
          <cell r="BO64">
            <v>0</v>
          </cell>
          <cell r="BP64">
            <v>0</v>
          </cell>
          <cell r="BQ64">
            <v>0</v>
          </cell>
          <cell r="BR64">
            <v>0</v>
          </cell>
          <cell r="BS64">
            <v>0</v>
          </cell>
          <cell r="BT64">
            <v>0</v>
          </cell>
          <cell r="BU64">
            <v>0</v>
          </cell>
          <cell r="BV64">
            <v>0</v>
          </cell>
          <cell r="BW64">
            <v>0</v>
          </cell>
          <cell r="BX64">
            <v>0</v>
          </cell>
          <cell r="BY64">
            <v>0</v>
          </cell>
          <cell r="BZ64">
            <v>0</v>
          </cell>
          <cell r="CA64">
            <v>0</v>
          </cell>
          <cell r="CB64">
            <v>0</v>
          </cell>
          <cell r="CC64">
            <v>0</v>
          </cell>
          <cell r="CD64">
            <v>0</v>
          </cell>
          <cell r="CE64">
            <v>0</v>
          </cell>
          <cell r="CF64">
            <v>0</v>
          </cell>
          <cell r="CG64">
            <v>0</v>
          </cell>
          <cell r="CH64">
            <v>0</v>
          </cell>
          <cell r="CI64">
            <v>0</v>
          </cell>
          <cell r="CJ64">
            <v>0</v>
          </cell>
          <cell r="CK64">
            <v>0</v>
          </cell>
          <cell r="CL64">
            <v>0</v>
          </cell>
          <cell r="CM64">
            <v>0</v>
          </cell>
          <cell r="CN64">
            <v>0</v>
          </cell>
          <cell r="CO64">
            <v>0</v>
          </cell>
          <cell r="CP64">
            <v>0</v>
          </cell>
          <cell r="CQ64" t="str">
            <v/>
          </cell>
          <cell r="CR64" t="str">
            <v/>
          </cell>
          <cell r="CS64" t="str">
            <v/>
          </cell>
          <cell r="CT64" t="str">
            <v/>
          </cell>
          <cell r="CU64">
            <v>0</v>
          </cell>
          <cell r="CX64">
            <v>11773.071493446381</v>
          </cell>
          <cell r="CY64">
            <v>2007.6103241393257</v>
          </cell>
          <cell r="CZ64">
            <v>3841.5348877713004</v>
          </cell>
          <cell r="DA64">
            <v>3963.2928893735866</v>
          </cell>
          <cell r="DB64">
            <v>1960.6333921621663</v>
          </cell>
          <cell r="DE64">
            <v>0</v>
          </cell>
          <cell r="DG64">
            <v>2648.4101105499999</v>
          </cell>
          <cell r="DH64">
            <v>0</v>
          </cell>
          <cell r="DI64">
            <v>2648.4101105499999</v>
          </cell>
          <cell r="DJ64">
            <v>221.79169244000005</v>
          </cell>
          <cell r="DK64">
            <v>951.39924857999995</v>
          </cell>
          <cell r="DL64">
            <v>1337.37306115</v>
          </cell>
          <cell r="DM64">
            <v>137.84610837999995</v>
          </cell>
          <cell r="DN64">
            <v>3379.4845325921287</v>
          </cell>
          <cell r="DS64">
            <v>73</v>
          </cell>
          <cell r="DT64">
            <v>202.23975001333304</v>
          </cell>
          <cell r="DU64">
            <v>340.55043894068166</v>
          </cell>
          <cell r="DV64">
            <v>2763.6943436381139</v>
          </cell>
          <cell r="DW64">
            <v>202.23975001333304</v>
          </cell>
          <cell r="DX64" t="str">
            <v/>
          </cell>
          <cell r="DY64" t="str">
            <v/>
          </cell>
          <cell r="DZ64" t="str">
            <v/>
          </cell>
          <cell r="EA64" t="str">
            <v/>
          </cell>
          <cell r="EB64">
            <v>0</v>
          </cell>
          <cell r="EC64">
            <v>1131.7356273999999</v>
          </cell>
          <cell r="ED64">
            <v>17.569210549999998</v>
          </cell>
          <cell r="EE64">
            <v>335.6327546</v>
          </cell>
          <cell r="EF64">
            <v>669.69608814999992</v>
          </cell>
          <cell r="EG64">
            <v>108.83757410000001</v>
          </cell>
          <cell r="EH64">
            <v>210.02252780000001</v>
          </cell>
          <cell r="EI64">
            <v>3.2610385900000001</v>
          </cell>
          <cell r="EJ64">
            <v>51.45580812</v>
          </cell>
          <cell r="EK64">
            <v>131.85455195</v>
          </cell>
          <cell r="EL64">
            <v>23.451129139999999</v>
          </cell>
          <cell r="EM64">
            <v>921.71309960000008</v>
          </cell>
          <cell r="EN64">
            <v>14.308171959999999</v>
          </cell>
          <cell r="EO64">
            <v>284.17694647999997</v>
          </cell>
          <cell r="EP64">
            <v>537.84153619999995</v>
          </cell>
          <cell r="EQ64">
            <v>85.386444960000006</v>
          </cell>
          <cell r="ER64">
            <v>0</v>
          </cell>
          <cell r="ES64">
            <v>0</v>
          </cell>
          <cell r="ET64">
            <v>0</v>
          </cell>
          <cell r="EU64">
            <v>0</v>
          </cell>
          <cell r="EV64">
            <v>0</v>
          </cell>
          <cell r="EW64">
            <v>0</v>
          </cell>
          <cell r="EX64">
            <v>0</v>
          </cell>
          <cell r="EY64">
            <v>0</v>
          </cell>
          <cell r="EZ64">
            <v>0</v>
          </cell>
          <cell r="FA64">
            <v>0</v>
          </cell>
          <cell r="FB64">
            <v>921.71309960000008</v>
          </cell>
          <cell r="FC64">
            <v>14.308171959999999</v>
          </cell>
          <cell r="FD64">
            <v>284.17694647999997</v>
          </cell>
          <cell r="FE64">
            <v>537.84153619999995</v>
          </cell>
          <cell r="FF64">
            <v>85.386444960000006</v>
          </cell>
          <cell r="FG64" t="str">
            <v/>
          </cell>
          <cell r="FH64" t="str">
            <v/>
          </cell>
          <cell r="FI64" t="str">
            <v/>
          </cell>
          <cell r="FJ64" t="str">
            <v/>
          </cell>
          <cell r="FK64">
            <v>0</v>
          </cell>
          <cell r="FN64">
            <v>11773.071493446381</v>
          </cell>
          <cell r="FO64">
            <v>0</v>
          </cell>
          <cell r="FP64">
            <v>376.37899999999996</v>
          </cell>
          <cell r="FQ64">
            <v>0</v>
          </cell>
          <cell r="FR64">
            <v>2003.7250082983335</v>
          </cell>
          <cell r="FS64">
            <v>1945.1350082983336</v>
          </cell>
          <cell r="FT64">
            <v>2.74</v>
          </cell>
          <cell r="FU64">
            <v>55.85</v>
          </cell>
          <cell r="FV64">
            <v>148252</v>
          </cell>
          <cell r="FW64">
            <v>0</v>
          </cell>
          <cell r="FX64">
            <v>148252</v>
          </cell>
          <cell r="FZ64">
            <v>758.40588715000001</v>
          </cell>
          <cell r="GA64">
            <v>0</v>
          </cell>
          <cell r="GB64">
            <v>14.109</v>
          </cell>
          <cell r="GC64">
            <v>0</v>
          </cell>
          <cell r="GD64">
            <v>323.55900000000003</v>
          </cell>
          <cell r="GE64">
            <v>323.55900000000003</v>
          </cell>
          <cell r="GF64">
            <v>0</v>
          </cell>
          <cell r="GG64">
            <v>0</v>
          </cell>
          <cell r="GH64">
            <v>5039</v>
          </cell>
          <cell r="GI64">
            <v>0</v>
          </cell>
          <cell r="GJ64">
            <v>5039</v>
          </cell>
          <cell r="GK64">
            <v>6140.1608410664994</v>
          </cell>
          <cell r="GL64">
            <v>0</v>
          </cell>
          <cell r="GM64">
            <v>258.77600000000001</v>
          </cell>
          <cell r="GN64">
            <v>0</v>
          </cell>
          <cell r="GO64">
            <v>1287.7640000000001</v>
          </cell>
          <cell r="GP64">
            <v>1232.03</v>
          </cell>
          <cell r="GQ64">
            <v>0</v>
          </cell>
          <cell r="GR64">
            <v>51.734000000000002</v>
          </cell>
          <cell r="GS64">
            <v>76404</v>
          </cell>
          <cell r="GT64">
            <v>0</v>
          </cell>
          <cell r="GU64">
            <v>76404</v>
          </cell>
          <cell r="GV64">
            <v>0</v>
          </cell>
          <cell r="GW64">
            <v>0</v>
          </cell>
          <cell r="GX64">
            <v>0</v>
          </cell>
          <cell r="GY64">
            <v>0</v>
          </cell>
          <cell r="GZ64">
            <v>0</v>
          </cell>
          <cell r="HA64">
            <v>0</v>
          </cell>
          <cell r="HB64">
            <v>0</v>
          </cell>
          <cell r="HC64">
            <v>0</v>
          </cell>
          <cell r="HD64">
            <v>0</v>
          </cell>
          <cell r="HE64">
            <v>0</v>
          </cell>
          <cell r="HF64">
            <v>0</v>
          </cell>
          <cell r="HG64">
            <v>0</v>
          </cell>
          <cell r="HH64">
            <v>0</v>
          </cell>
          <cell r="HI64">
            <v>0</v>
          </cell>
          <cell r="HJ64">
            <v>0</v>
          </cell>
          <cell r="HK64">
            <v>0</v>
          </cell>
          <cell r="HL64">
            <v>0</v>
          </cell>
          <cell r="HM64">
            <v>0</v>
          </cell>
          <cell r="HN64">
            <v>0</v>
          </cell>
          <cell r="HO64">
            <v>0</v>
          </cell>
          <cell r="HP64">
            <v>0</v>
          </cell>
          <cell r="HQ64">
            <v>0</v>
          </cell>
          <cell r="HR64">
            <v>1143.433344503333</v>
          </cell>
          <cell r="HS64">
            <v>0</v>
          </cell>
          <cell r="HT64">
            <v>105</v>
          </cell>
          <cell r="HU64">
            <v>0</v>
          </cell>
          <cell r="HV64">
            <v>0</v>
          </cell>
          <cell r="HW64">
            <v>0</v>
          </cell>
          <cell r="HX64">
            <v>0</v>
          </cell>
          <cell r="HY64">
            <v>0</v>
          </cell>
          <cell r="HZ64">
            <v>1</v>
          </cell>
          <cell r="IA64">
            <v>0</v>
          </cell>
          <cell r="IB64">
            <v>1</v>
          </cell>
          <cell r="IC64">
            <v>4996.7274965631668</v>
          </cell>
          <cell r="ID64">
            <v>0</v>
          </cell>
          <cell r="IE64">
            <v>153.77599999999998</v>
          </cell>
          <cell r="IF64">
            <v>0</v>
          </cell>
          <cell r="IG64">
            <v>1287.7640000000001</v>
          </cell>
          <cell r="IH64">
            <v>1232.03</v>
          </cell>
          <cell r="II64">
            <v>0</v>
          </cell>
          <cell r="IJ64">
            <v>51.734000000000002</v>
          </cell>
          <cell r="IK64">
            <v>76403</v>
          </cell>
          <cell r="IL64">
            <v>0</v>
          </cell>
          <cell r="IM64">
            <v>76403</v>
          </cell>
          <cell r="IN64">
            <v>0</v>
          </cell>
          <cell r="IO64">
            <v>0</v>
          </cell>
          <cell r="IP64">
            <v>0</v>
          </cell>
          <cell r="IQ64">
            <v>0</v>
          </cell>
          <cell r="IR64">
            <v>0</v>
          </cell>
          <cell r="IS64">
            <v>0</v>
          </cell>
          <cell r="IT64">
            <v>0</v>
          </cell>
          <cell r="IU64">
            <v>0</v>
          </cell>
          <cell r="IV64">
            <v>0</v>
          </cell>
          <cell r="IW64">
            <v>0</v>
          </cell>
          <cell r="IX64">
            <v>0</v>
          </cell>
          <cell r="IY64">
            <v>509.59348974</v>
          </cell>
          <cell r="IZ64">
            <v>0</v>
          </cell>
          <cell r="JA64">
            <v>24.921999999999997</v>
          </cell>
          <cell r="JB64">
            <v>0</v>
          </cell>
          <cell r="JC64">
            <v>377.14400000000001</v>
          </cell>
          <cell r="JD64">
            <v>377.14400000000001</v>
          </cell>
          <cell r="JE64">
            <v>0</v>
          </cell>
          <cell r="JF64">
            <v>0</v>
          </cell>
          <cell r="JG64">
            <v>33</v>
          </cell>
          <cell r="JH64">
            <v>0</v>
          </cell>
          <cell r="JI64">
            <v>33</v>
          </cell>
          <cell r="JJ64">
            <v>166.82267041</v>
          </cell>
          <cell r="JK64">
            <v>0</v>
          </cell>
          <cell r="JL64">
            <v>7.0890000000000004</v>
          </cell>
          <cell r="JM64">
            <v>0</v>
          </cell>
          <cell r="JN64">
            <v>126.196</v>
          </cell>
          <cell r="JO64">
            <v>126.196</v>
          </cell>
          <cell r="JP64">
            <v>0</v>
          </cell>
          <cell r="JQ64">
            <v>0</v>
          </cell>
          <cell r="JR64">
            <v>1</v>
          </cell>
          <cell r="JS64">
            <v>0</v>
          </cell>
          <cell r="JT64">
            <v>1</v>
          </cell>
          <cell r="JU64">
            <v>342.77081932999999</v>
          </cell>
          <cell r="JV64">
            <v>0</v>
          </cell>
          <cell r="JW64">
            <v>17.832999999999998</v>
          </cell>
          <cell r="JX64">
            <v>0</v>
          </cell>
          <cell r="JY64">
            <v>250.94800000000001</v>
          </cell>
          <cell r="JZ64">
            <v>250.94800000000001</v>
          </cell>
          <cell r="KA64">
            <v>0</v>
          </cell>
          <cell r="KB64">
            <v>0</v>
          </cell>
          <cell r="KC64">
            <v>32</v>
          </cell>
          <cell r="KD64">
            <v>0</v>
          </cell>
          <cell r="KE64">
            <v>32</v>
          </cell>
          <cell r="KF64">
            <v>0</v>
          </cell>
          <cell r="KG64">
            <v>0</v>
          </cell>
          <cell r="KH64">
            <v>0</v>
          </cell>
          <cell r="KI64">
            <v>0</v>
          </cell>
          <cell r="KJ64">
            <v>0</v>
          </cell>
          <cell r="KK64">
            <v>0</v>
          </cell>
          <cell r="KL64">
            <v>0</v>
          </cell>
          <cell r="KM64">
            <v>0</v>
          </cell>
          <cell r="KN64">
            <v>0</v>
          </cell>
          <cell r="KO64">
            <v>0</v>
          </cell>
          <cell r="KP64">
            <v>0</v>
          </cell>
          <cell r="KQ64">
            <v>0</v>
          </cell>
          <cell r="KR64">
            <v>0</v>
          </cell>
          <cell r="KS64">
            <v>0</v>
          </cell>
          <cell r="KT64">
            <v>0</v>
          </cell>
          <cell r="KU64">
            <v>0</v>
          </cell>
          <cell r="KV64">
            <v>0</v>
          </cell>
          <cell r="KW64">
            <v>0</v>
          </cell>
          <cell r="KX64">
            <v>0</v>
          </cell>
          <cell r="KY64">
            <v>0</v>
          </cell>
          <cell r="KZ64">
            <v>0</v>
          </cell>
          <cell r="LA64">
            <v>0</v>
          </cell>
          <cell r="LB64">
            <v>342.77081932999999</v>
          </cell>
          <cell r="LC64">
            <v>0</v>
          </cell>
          <cell r="LD64">
            <v>17.832999999999998</v>
          </cell>
          <cell r="LE64">
            <v>0</v>
          </cell>
          <cell r="LF64">
            <v>250.94800000000001</v>
          </cell>
          <cell r="LG64">
            <v>250.94800000000001</v>
          </cell>
          <cell r="LH64">
            <v>0</v>
          </cell>
          <cell r="LI64">
            <v>0</v>
          </cell>
          <cell r="LJ64">
            <v>32</v>
          </cell>
          <cell r="LK64">
            <v>0</v>
          </cell>
          <cell r="LL64">
            <v>32</v>
          </cell>
          <cell r="LQ64">
            <v>0</v>
          </cell>
          <cell r="LR64">
            <v>55.8</v>
          </cell>
          <cell r="LS64">
            <v>0</v>
          </cell>
          <cell r="LT64">
            <v>0</v>
          </cell>
          <cell r="LU64">
            <v>0</v>
          </cell>
          <cell r="LX64">
            <v>0</v>
          </cell>
          <cell r="LY64">
            <v>0</v>
          </cell>
          <cell r="LZ64">
            <v>0</v>
          </cell>
          <cell r="MA64">
            <v>0</v>
          </cell>
          <cell r="MB64">
            <v>0</v>
          </cell>
          <cell r="MC64">
            <v>0</v>
          </cell>
          <cell r="MD64">
            <v>0</v>
          </cell>
          <cell r="ME64">
            <v>0</v>
          </cell>
          <cell r="MF64">
            <v>0</v>
          </cell>
          <cell r="MG64">
            <v>0</v>
          </cell>
          <cell r="MH64">
            <v>0</v>
          </cell>
          <cell r="MI64">
            <v>0</v>
          </cell>
          <cell r="MJ64">
            <v>0</v>
          </cell>
          <cell r="MK64">
            <v>0</v>
          </cell>
          <cell r="ML64">
            <v>0</v>
          </cell>
          <cell r="MM64">
            <v>0</v>
          </cell>
          <cell r="MN64">
            <v>0</v>
          </cell>
          <cell r="MO64">
            <v>0</v>
          </cell>
          <cell r="MP64">
            <v>0</v>
          </cell>
          <cell r="MQ64">
            <v>0</v>
          </cell>
          <cell r="MR64">
            <v>0</v>
          </cell>
          <cell r="MS64">
            <v>0</v>
          </cell>
          <cell r="MT64">
            <v>0</v>
          </cell>
          <cell r="MU64">
            <v>0</v>
          </cell>
          <cell r="MV64">
            <v>0</v>
          </cell>
          <cell r="MW64">
            <v>0</v>
          </cell>
          <cell r="MX64">
            <v>0</v>
          </cell>
          <cell r="MY64">
            <v>0</v>
          </cell>
          <cell r="MZ64">
            <v>0</v>
          </cell>
          <cell r="NA64">
            <v>0</v>
          </cell>
          <cell r="NB64">
            <v>0</v>
          </cell>
          <cell r="NC64">
            <v>0</v>
          </cell>
          <cell r="ND64">
            <v>0</v>
          </cell>
          <cell r="NE64">
            <v>0</v>
          </cell>
          <cell r="NF64">
            <v>0</v>
          </cell>
          <cell r="NG64">
            <v>0</v>
          </cell>
          <cell r="NH64">
            <v>0</v>
          </cell>
          <cell r="NI64">
            <v>0</v>
          </cell>
          <cell r="NJ64">
            <v>0</v>
          </cell>
          <cell r="NK64">
            <v>0</v>
          </cell>
          <cell r="NL64">
            <v>0</v>
          </cell>
          <cell r="NM64">
            <v>0</v>
          </cell>
          <cell r="NN64">
            <v>0</v>
          </cell>
          <cell r="NO64">
            <v>0</v>
          </cell>
          <cell r="NP64">
            <v>0</v>
          </cell>
          <cell r="NQ64">
            <v>0</v>
          </cell>
          <cell r="NR64">
            <v>0</v>
          </cell>
          <cell r="NS64">
            <v>0</v>
          </cell>
          <cell r="NT64">
            <v>0</v>
          </cell>
          <cell r="NU64">
            <v>0</v>
          </cell>
          <cell r="NV64">
            <v>0</v>
          </cell>
          <cell r="NW64">
            <v>0</v>
          </cell>
          <cell r="NX64">
            <v>0</v>
          </cell>
          <cell r="NY64">
            <v>0</v>
          </cell>
          <cell r="NZ64">
            <v>0</v>
          </cell>
          <cell r="OA64">
            <v>0</v>
          </cell>
          <cell r="OB64">
            <v>0</v>
          </cell>
          <cell r="OC64">
            <v>0</v>
          </cell>
          <cell r="OD64">
            <v>0</v>
          </cell>
          <cell r="OE64">
            <v>0</v>
          </cell>
          <cell r="OF64">
            <v>0</v>
          </cell>
          <cell r="OG64">
            <v>0</v>
          </cell>
          <cell r="OH64">
            <v>0</v>
          </cell>
          <cell r="OI64">
            <v>0</v>
          </cell>
          <cell r="OJ64">
            <v>0</v>
          </cell>
          <cell r="OL64" t="str">
            <v>нд</v>
          </cell>
          <cell r="OM64" t="str">
            <v>нд</v>
          </cell>
          <cell r="ON64" t="str">
            <v>нд</v>
          </cell>
          <cell r="OO64" t="str">
            <v>нд</v>
          </cell>
          <cell r="OP64" t="str">
            <v>нд</v>
          </cell>
          <cell r="OT64">
            <v>9766.9821273165726</v>
          </cell>
          <cell r="OV64">
            <v>709.20500000000004</v>
          </cell>
          <cell r="OW64">
            <v>119.191</v>
          </cell>
          <cell r="OX64">
            <v>0</v>
          </cell>
          <cell r="OY64">
            <v>10851</v>
          </cell>
          <cell r="OZ64">
            <v>2146.0064287200003</v>
          </cell>
        </row>
        <row r="65">
          <cell r="A65" t="str">
            <v>Г</v>
          </cell>
          <cell r="B65" t="str">
            <v>1.1.2.4.1</v>
          </cell>
          <cell r="C65" t="str">
            <v>Реконструкция прочих объектов основных средств всего, в том числе:</v>
          </cell>
          <cell r="D65" t="str">
            <v>Г</v>
          </cell>
          <cell r="E65">
            <v>0</v>
          </cell>
          <cell r="H65">
            <v>0</v>
          </cell>
          <cell r="J65">
            <v>3932.6022027855006</v>
          </cell>
          <cell r="K65">
            <v>0</v>
          </cell>
          <cell r="L65">
            <v>3932.6022027855006</v>
          </cell>
          <cell r="M65">
            <v>818.12398278000001</v>
          </cell>
          <cell r="N65">
            <v>0</v>
          </cell>
          <cell r="O65">
            <v>245.11748446749993</v>
          </cell>
          <cell r="P65">
            <v>749.55393913499995</v>
          </cell>
          <cell r="Q65">
            <v>2119.8067964030001</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0</v>
          </cell>
          <cell r="AQ65">
            <v>0</v>
          </cell>
          <cell r="AR65">
            <v>0</v>
          </cell>
          <cell r="AS65">
            <v>0</v>
          </cell>
          <cell r="AT65">
            <v>0</v>
          </cell>
          <cell r="AU65">
            <v>0</v>
          </cell>
          <cell r="AV65">
            <v>0</v>
          </cell>
          <cell r="AW65">
            <v>0</v>
          </cell>
          <cell r="AX65">
            <v>0</v>
          </cell>
          <cell r="AY65">
            <v>0</v>
          </cell>
          <cell r="AZ65">
            <v>0</v>
          </cell>
          <cell r="BA65">
            <v>0</v>
          </cell>
          <cell r="BB65" t="str">
            <v/>
          </cell>
          <cell r="BC65" t="str">
            <v/>
          </cell>
          <cell r="BD65" t="str">
            <v/>
          </cell>
          <cell r="BE65" t="str">
            <v/>
          </cell>
          <cell r="BF65">
            <v>0</v>
          </cell>
          <cell r="BG65">
            <v>0</v>
          </cell>
          <cell r="BH65">
            <v>0</v>
          </cell>
          <cell r="BI65">
            <v>0</v>
          </cell>
          <cell r="BJ65">
            <v>0</v>
          </cell>
          <cell r="BK65">
            <v>0</v>
          </cell>
          <cell r="BL65">
            <v>0</v>
          </cell>
          <cell r="BM65">
            <v>0</v>
          </cell>
          <cell r="BN65">
            <v>0</v>
          </cell>
          <cell r="BO65">
            <v>0</v>
          </cell>
          <cell r="BP65">
            <v>0</v>
          </cell>
          <cell r="BQ65">
            <v>0</v>
          </cell>
          <cell r="BR65">
            <v>0</v>
          </cell>
          <cell r="BS65">
            <v>0</v>
          </cell>
          <cell r="BT65">
            <v>0</v>
          </cell>
          <cell r="BU65">
            <v>0</v>
          </cell>
          <cell r="BV65">
            <v>0</v>
          </cell>
          <cell r="BW65">
            <v>0</v>
          </cell>
          <cell r="BX65">
            <v>0</v>
          </cell>
          <cell r="BY65">
            <v>0</v>
          </cell>
          <cell r="BZ65">
            <v>0</v>
          </cell>
          <cell r="CA65">
            <v>0</v>
          </cell>
          <cell r="CB65">
            <v>0</v>
          </cell>
          <cell r="CC65">
            <v>0</v>
          </cell>
          <cell r="CD65">
            <v>0</v>
          </cell>
          <cell r="CE65">
            <v>0</v>
          </cell>
          <cell r="CF65">
            <v>0</v>
          </cell>
          <cell r="CG65">
            <v>0</v>
          </cell>
          <cell r="CH65">
            <v>0</v>
          </cell>
          <cell r="CI65">
            <v>0</v>
          </cell>
          <cell r="CJ65">
            <v>0</v>
          </cell>
          <cell r="CK65">
            <v>0</v>
          </cell>
          <cell r="CL65">
            <v>0</v>
          </cell>
          <cell r="CM65">
            <v>0</v>
          </cell>
          <cell r="CN65">
            <v>0</v>
          </cell>
          <cell r="CO65">
            <v>0</v>
          </cell>
          <cell r="CP65">
            <v>0</v>
          </cell>
          <cell r="CQ65" t="str">
            <v/>
          </cell>
          <cell r="CR65" t="str">
            <v/>
          </cell>
          <cell r="CS65" t="str">
            <v/>
          </cell>
          <cell r="CT65" t="str">
            <v/>
          </cell>
          <cell r="CU65">
            <v>0</v>
          </cell>
          <cell r="CX65">
            <v>11773.071493446381</v>
          </cell>
          <cell r="CY65">
            <v>2007.6103241393257</v>
          </cell>
          <cell r="CZ65">
            <v>3841.5348877713004</v>
          </cell>
          <cell r="DA65">
            <v>3963.2928893735866</v>
          </cell>
          <cell r="DB65">
            <v>1960.6333921621663</v>
          </cell>
          <cell r="DE65">
            <v>0</v>
          </cell>
          <cell r="DG65">
            <v>2648.4101105499999</v>
          </cell>
          <cell r="DH65">
            <v>0</v>
          </cell>
          <cell r="DI65">
            <v>2648.4101105499999</v>
          </cell>
          <cell r="DJ65">
            <v>221.79169244000005</v>
          </cell>
          <cell r="DK65">
            <v>951.39924857999995</v>
          </cell>
          <cell r="DL65">
            <v>1337.37306115</v>
          </cell>
          <cell r="DM65">
            <v>137.84610837999995</v>
          </cell>
          <cell r="DN65">
            <v>3379.4845325921287</v>
          </cell>
          <cell r="DS65">
            <v>73</v>
          </cell>
          <cell r="DT65">
            <v>202.23975001333304</v>
          </cell>
          <cell r="DU65">
            <v>340.55043894068166</v>
          </cell>
          <cell r="DV65">
            <v>2763.6943436381139</v>
          </cell>
          <cell r="DW65">
            <v>202.23975001333304</v>
          </cell>
          <cell r="DX65" t="str">
            <v/>
          </cell>
          <cell r="DY65" t="str">
            <v/>
          </cell>
          <cell r="DZ65" t="str">
            <v/>
          </cell>
          <cell r="EA65" t="str">
            <v/>
          </cell>
          <cell r="EB65">
            <v>0</v>
          </cell>
          <cell r="EC65">
            <v>1131.7356273999999</v>
          </cell>
          <cell r="ED65">
            <v>17.569210549999998</v>
          </cell>
          <cell r="EE65">
            <v>335.6327546</v>
          </cell>
          <cell r="EF65">
            <v>669.69608814999992</v>
          </cell>
          <cell r="EG65">
            <v>108.83757410000001</v>
          </cell>
          <cell r="EH65">
            <v>210.02252780000001</v>
          </cell>
          <cell r="EI65">
            <v>3.2610385900000001</v>
          </cell>
          <cell r="EJ65">
            <v>51.45580812</v>
          </cell>
          <cell r="EK65">
            <v>131.85455195</v>
          </cell>
          <cell r="EL65">
            <v>23.451129139999999</v>
          </cell>
          <cell r="EM65">
            <v>921.71309960000008</v>
          </cell>
          <cell r="EN65">
            <v>14.308171959999999</v>
          </cell>
          <cell r="EO65">
            <v>284.17694647999997</v>
          </cell>
          <cell r="EP65">
            <v>537.84153619999995</v>
          </cell>
          <cell r="EQ65">
            <v>85.386444960000006</v>
          </cell>
          <cell r="ER65">
            <v>0</v>
          </cell>
          <cell r="ES65">
            <v>0</v>
          </cell>
          <cell r="ET65">
            <v>0</v>
          </cell>
          <cell r="EU65">
            <v>0</v>
          </cell>
          <cell r="EV65">
            <v>0</v>
          </cell>
          <cell r="EW65">
            <v>0</v>
          </cell>
          <cell r="EX65">
            <v>0</v>
          </cell>
          <cell r="EY65">
            <v>0</v>
          </cell>
          <cell r="EZ65">
            <v>0</v>
          </cell>
          <cell r="FA65">
            <v>0</v>
          </cell>
          <cell r="FB65">
            <v>921.71309960000008</v>
          </cell>
          <cell r="FC65">
            <v>14.308171959999999</v>
          </cell>
          <cell r="FD65">
            <v>284.17694647999997</v>
          </cell>
          <cell r="FE65">
            <v>537.84153619999995</v>
          </cell>
          <cell r="FF65">
            <v>85.386444960000006</v>
          </cell>
          <cell r="FG65" t="str">
            <v/>
          </cell>
          <cell r="FH65" t="str">
            <v/>
          </cell>
          <cell r="FI65" t="str">
            <v/>
          </cell>
          <cell r="FJ65" t="str">
            <v/>
          </cell>
          <cell r="FK65">
            <v>0</v>
          </cell>
          <cell r="FN65">
            <v>11773.071493446381</v>
          </cell>
          <cell r="FO65">
            <v>0</v>
          </cell>
          <cell r="FP65">
            <v>376.37899999999996</v>
          </cell>
          <cell r="FQ65">
            <v>0</v>
          </cell>
          <cell r="FR65">
            <v>2003.7250082983335</v>
          </cell>
          <cell r="FS65">
            <v>1945.1350082983336</v>
          </cell>
          <cell r="FT65">
            <v>2.74</v>
          </cell>
          <cell r="FU65">
            <v>55.85</v>
          </cell>
          <cell r="FV65">
            <v>148252</v>
          </cell>
          <cell r="FW65">
            <v>0</v>
          </cell>
          <cell r="FX65">
            <v>148252</v>
          </cell>
          <cell r="FZ65">
            <v>758.40588715000001</v>
          </cell>
          <cell r="GA65">
            <v>0</v>
          </cell>
          <cell r="GB65">
            <v>14.109</v>
          </cell>
          <cell r="GC65">
            <v>0</v>
          </cell>
          <cell r="GD65">
            <v>323.55900000000003</v>
          </cell>
          <cell r="GE65">
            <v>323.55900000000003</v>
          </cell>
          <cell r="GF65">
            <v>0</v>
          </cell>
          <cell r="GG65">
            <v>0</v>
          </cell>
          <cell r="GH65">
            <v>5039</v>
          </cell>
          <cell r="GI65">
            <v>0</v>
          </cell>
          <cell r="GJ65">
            <v>5039</v>
          </cell>
          <cell r="GK65">
            <v>6140.1608410664994</v>
          </cell>
          <cell r="GL65">
            <v>0</v>
          </cell>
          <cell r="GM65">
            <v>258.77600000000001</v>
          </cell>
          <cell r="GN65">
            <v>0</v>
          </cell>
          <cell r="GO65">
            <v>1287.7640000000001</v>
          </cell>
          <cell r="GP65">
            <v>1232.03</v>
          </cell>
          <cell r="GQ65">
            <v>0</v>
          </cell>
          <cell r="GR65">
            <v>51.734000000000002</v>
          </cell>
          <cell r="GS65">
            <v>76404</v>
          </cell>
          <cell r="GT65">
            <v>0</v>
          </cell>
          <cell r="GU65">
            <v>76404</v>
          </cell>
          <cell r="GV65">
            <v>0</v>
          </cell>
          <cell r="GW65">
            <v>0</v>
          </cell>
          <cell r="GX65">
            <v>0</v>
          </cell>
          <cell r="GY65">
            <v>0</v>
          </cell>
          <cell r="GZ65">
            <v>0</v>
          </cell>
          <cell r="HA65">
            <v>0</v>
          </cell>
          <cell r="HB65">
            <v>0</v>
          </cell>
          <cell r="HC65">
            <v>0</v>
          </cell>
          <cell r="HD65">
            <v>0</v>
          </cell>
          <cell r="HE65">
            <v>0</v>
          </cell>
          <cell r="HF65">
            <v>0</v>
          </cell>
          <cell r="HG65">
            <v>0</v>
          </cell>
          <cell r="HH65">
            <v>0</v>
          </cell>
          <cell r="HI65">
            <v>0</v>
          </cell>
          <cell r="HJ65">
            <v>0</v>
          </cell>
          <cell r="HK65">
            <v>0</v>
          </cell>
          <cell r="HL65">
            <v>0</v>
          </cell>
          <cell r="HM65">
            <v>0</v>
          </cell>
          <cell r="HN65">
            <v>0</v>
          </cell>
          <cell r="HO65">
            <v>0</v>
          </cell>
          <cell r="HP65">
            <v>0</v>
          </cell>
          <cell r="HQ65">
            <v>0</v>
          </cell>
          <cell r="HR65">
            <v>1143.433344503333</v>
          </cell>
          <cell r="HS65">
            <v>0</v>
          </cell>
          <cell r="HT65">
            <v>105</v>
          </cell>
          <cell r="HU65">
            <v>0</v>
          </cell>
          <cell r="HV65">
            <v>0</v>
          </cell>
          <cell r="HW65">
            <v>0</v>
          </cell>
          <cell r="HX65">
            <v>0</v>
          </cell>
          <cell r="HY65">
            <v>0</v>
          </cell>
          <cell r="HZ65">
            <v>1</v>
          </cell>
          <cell r="IA65">
            <v>0</v>
          </cell>
          <cell r="IB65">
            <v>1</v>
          </cell>
          <cell r="IC65">
            <v>4996.7274965631668</v>
          </cell>
          <cell r="ID65">
            <v>0</v>
          </cell>
          <cell r="IE65">
            <v>153.77599999999998</v>
          </cell>
          <cell r="IF65">
            <v>0</v>
          </cell>
          <cell r="IG65">
            <v>1287.7640000000001</v>
          </cell>
          <cell r="IH65">
            <v>1232.03</v>
          </cell>
          <cell r="II65">
            <v>0</v>
          </cell>
          <cell r="IJ65">
            <v>51.734000000000002</v>
          </cell>
          <cell r="IK65">
            <v>76403</v>
          </cell>
          <cell r="IL65">
            <v>0</v>
          </cell>
          <cell r="IM65">
            <v>76403</v>
          </cell>
          <cell r="IN65">
            <v>0</v>
          </cell>
          <cell r="IO65">
            <v>0</v>
          </cell>
          <cell r="IP65">
            <v>0</v>
          </cell>
          <cell r="IQ65">
            <v>0</v>
          </cell>
          <cell r="IR65">
            <v>0</v>
          </cell>
          <cell r="IS65">
            <v>0</v>
          </cell>
          <cell r="IT65">
            <v>0</v>
          </cell>
          <cell r="IU65">
            <v>0</v>
          </cell>
          <cell r="IV65">
            <v>0</v>
          </cell>
          <cell r="IW65">
            <v>0</v>
          </cell>
          <cell r="IX65">
            <v>0</v>
          </cell>
          <cell r="IY65">
            <v>509.59348974</v>
          </cell>
          <cell r="IZ65">
            <v>0</v>
          </cell>
          <cell r="JA65">
            <v>24.921999999999997</v>
          </cell>
          <cell r="JB65">
            <v>0</v>
          </cell>
          <cell r="JC65">
            <v>377.14400000000001</v>
          </cell>
          <cell r="JD65">
            <v>377.14400000000001</v>
          </cell>
          <cell r="JE65">
            <v>0</v>
          </cell>
          <cell r="JF65">
            <v>0</v>
          </cell>
          <cell r="JG65">
            <v>33</v>
          </cell>
          <cell r="JH65">
            <v>0</v>
          </cell>
          <cell r="JI65">
            <v>33</v>
          </cell>
          <cell r="JJ65">
            <v>166.82267041</v>
          </cell>
          <cell r="JK65">
            <v>0</v>
          </cell>
          <cell r="JL65">
            <v>7.0890000000000004</v>
          </cell>
          <cell r="JM65">
            <v>0</v>
          </cell>
          <cell r="JN65">
            <v>126.196</v>
          </cell>
          <cell r="JO65">
            <v>126.196</v>
          </cell>
          <cell r="JP65">
            <v>0</v>
          </cell>
          <cell r="JQ65">
            <v>0</v>
          </cell>
          <cell r="JR65">
            <v>1</v>
          </cell>
          <cell r="JS65">
            <v>0</v>
          </cell>
          <cell r="JT65">
            <v>1</v>
          </cell>
          <cell r="JU65">
            <v>342.77081932999999</v>
          </cell>
          <cell r="JV65">
            <v>0</v>
          </cell>
          <cell r="JW65">
            <v>17.832999999999998</v>
          </cell>
          <cell r="JX65">
            <v>0</v>
          </cell>
          <cell r="JY65">
            <v>250.94800000000001</v>
          </cell>
          <cell r="JZ65">
            <v>250.94800000000001</v>
          </cell>
          <cell r="KA65">
            <v>0</v>
          </cell>
          <cell r="KB65">
            <v>0</v>
          </cell>
          <cell r="KC65">
            <v>32</v>
          </cell>
          <cell r="KD65">
            <v>0</v>
          </cell>
          <cell r="KE65">
            <v>32</v>
          </cell>
          <cell r="KF65">
            <v>0</v>
          </cell>
          <cell r="KG65">
            <v>0</v>
          </cell>
          <cell r="KH65">
            <v>0</v>
          </cell>
          <cell r="KI65">
            <v>0</v>
          </cell>
          <cell r="KJ65">
            <v>0</v>
          </cell>
          <cell r="KK65">
            <v>0</v>
          </cell>
          <cell r="KL65">
            <v>0</v>
          </cell>
          <cell r="KM65">
            <v>0</v>
          </cell>
          <cell r="KN65">
            <v>0</v>
          </cell>
          <cell r="KO65">
            <v>0</v>
          </cell>
          <cell r="KP65">
            <v>0</v>
          </cell>
          <cell r="KQ65">
            <v>0</v>
          </cell>
          <cell r="KR65">
            <v>0</v>
          </cell>
          <cell r="KS65">
            <v>0</v>
          </cell>
          <cell r="KT65">
            <v>0</v>
          </cell>
          <cell r="KU65">
            <v>0</v>
          </cell>
          <cell r="KV65">
            <v>0</v>
          </cell>
          <cell r="KW65">
            <v>0</v>
          </cell>
          <cell r="KX65">
            <v>0</v>
          </cell>
          <cell r="KY65">
            <v>0</v>
          </cell>
          <cell r="KZ65">
            <v>0</v>
          </cell>
          <cell r="LA65">
            <v>0</v>
          </cell>
          <cell r="LB65">
            <v>342.77081932999999</v>
          </cell>
          <cell r="LC65">
            <v>0</v>
          </cell>
          <cell r="LD65">
            <v>17.832999999999998</v>
          </cell>
          <cell r="LE65">
            <v>0</v>
          </cell>
          <cell r="LF65">
            <v>250.94800000000001</v>
          </cell>
          <cell r="LG65">
            <v>250.94800000000001</v>
          </cell>
          <cell r="LH65">
            <v>0</v>
          </cell>
          <cell r="LI65">
            <v>0</v>
          </cell>
          <cell r="LJ65">
            <v>32</v>
          </cell>
          <cell r="LK65">
            <v>0</v>
          </cell>
          <cell r="LL65">
            <v>32</v>
          </cell>
          <cell r="LQ65">
            <v>0</v>
          </cell>
          <cell r="LR65">
            <v>55.8</v>
          </cell>
          <cell r="LS65">
            <v>0</v>
          </cell>
          <cell r="LT65">
            <v>0</v>
          </cell>
          <cell r="LU65">
            <v>0</v>
          </cell>
          <cell r="LX65">
            <v>0</v>
          </cell>
          <cell r="LY65">
            <v>0</v>
          </cell>
          <cell r="LZ65">
            <v>0</v>
          </cell>
          <cell r="MA65">
            <v>0</v>
          </cell>
          <cell r="MB65">
            <v>0</v>
          </cell>
          <cell r="MC65">
            <v>0</v>
          </cell>
          <cell r="MD65">
            <v>0</v>
          </cell>
          <cell r="ME65">
            <v>0</v>
          </cell>
          <cell r="MF65">
            <v>0</v>
          </cell>
          <cell r="MG65">
            <v>0</v>
          </cell>
          <cell r="MH65">
            <v>0</v>
          </cell>
          <cell r="MI65">
            <v>0</v>
          </cell>
          <cell r="MJ65">
            <v>0</v>
          </cell>
          <cell r="MK65">
            <v>0</v>
          </cell>
          <cell r="ML65">
            <v>0</v>
          </cell>
          <cell r="MM65">
            <v>0</v>
          </cell>
          <cell r="MN65">
            <v>0</v>
          </cell>
          <cell r="MO65">
            <v>0</v>
          </cell>
          <cell r="MP65">
            <v>0</v>
          </cell>
          <cell r="MQ65">
            <v>0</v>
          </cell>
          <cell r="MR65">
            <v>0</v>
          </cell>
          <cell r="MS65">
            <v>0</v>
          </cell>
          <cell r="MT65">
            <v>0</v>
          </cell>
          <cell r="MU65">
            <v>0</v>
          </cell>
          <cell r="MV65">
            <v>0</v>
          </cell>
          <cell r="MW65">
            <v>0</v>
          </cell>
          <cell r="MX65">
            <v>0</v>
          </cell>
          <cell r="MY65">
            <v>0</v>
          </cell>
          <cell r="MZ65">
            <v>0</v>
          </cell>
          <cell r="NA65">
            <v>0</v>
          </cell>
          <cell r="NB65">
            <v>0</v>
          </cell>
          <cell r="NC65">
            <v>0</v>
          </cell>
          <cell r="ND65">
            <v>0</v>
          </cell>
          <cell r="NE65">
            <v>0</v>
          </cell>
          <cell r="NF65">
            <v>0</v>
          </cell>
          <cell r="NG65">
            <v>0</v>
          </cell>
          <cell r="NH65">
            <v>0</v>
          </cell>
          <cell r="NI65">
            <v>0</v>
          </cell>
          <cell r="NJ65">
            <v>0</v>
          </cell>
          <cell r="NK65">
            <v>0</v>
          </cell>
          <cell r="NL65">
            <v>0</v>
          </cell>
          <cell r="NM65">
            <v>0</v>
          </cell>
          <cell r="NN65">
            <v>0</v>
          </cell>
          <cell r="NO65">
            <v>0</v>
          </cell>
          <cell r="NP65">
            <v>0</v>
          </cell>
          <cell r="NQ65">
            <v>0</v>
          </cell>
          <cell r="NR65">
            <v>0</v>
          </cell>
          <cell r="NS65">
            <v>0</v>
          </cell>
          <cell r="NT65">
            <v>0</v>
          </cell>
          <cell r="NU65">
            <v>0</v>
          </cell>
          <cell r="NV65">
            <v>0</v>
          </cell>
          <cell r="NW65">
            <v>0</v>
          </cell>
          <cell r="NX65">
            <v>0</v>
          </cell>
          <cell r="NY65">
            <v>0</v>
          </cell>
          <cell r="NZ65">
            <v>0</v>
          </cell>
          <cell r="OA65">
            <v>0</v>
          </cell>
          <cell r="OB65">
            <v>0</v>
          </cell>
          <cell r="OC65">
            <v>0</v>
          </cell>
          <cell r="OD65">
            <v>0</v>
          </cell>
          <cell r="OE65">
            <v>0</v>
          </cell>
          <cell r="OF65">
            <v>0</v>
          </cell>
          <cell r="OG65">
            <v>0</v>
          </cell>
          <cell r="OH65">
            <v>0</v>
          </cell>
          <cell r="OI65">
            <v>0</v>
          </cell>
          <cell r="OJ65">
            <v>0</v>
          </cell>
          <cell r="OL65" t="str">
            <v>нд</v>
          </cell>
          <cell r="OM65" t="str">
            <v>нд</v>
          </cell>
          <cell r="ON65" t="str">
            <v>нд</v>
          </cell>
          <cell r="OO65" t="str">
            <v>нд</v>
          </cell>
          <cell r="OP65" t="str">
            <v>нд</v>
          </cell>
          <cell r="OT65">
            <v>9766.9821273165726</v>
          </cell>
          <cell r="OV65">
            <v>709.20500000000004</v>
          </cell>
          <cell r="OW65">
            <v>119.191</v>
          </cell>
          <cell r="OX65">
            <v>0</v>
          </cell>
          <cell r="OY65">
            <v>10851</v>
          </cell>
          <cell r="OZ65">
            <v>2146.0064287200003</v>
          </cell>
        </row>
        <row r="66">
          <cell r="A66" t="str">
            <v>Г</v>
          </cell>
          <cell r="B66" t="str">
            <v>1.1.2.4.2</v>
          </cell>
          <cell r="C66" t="str">
            <v>Модернизация, техническое перевооружение прочих объектов основных средств всего, в том числе:</v>
          </cell>
          <cell r="D66" t="str">
            <v>Г</v>
          </cell>
          <cell r="E66">
            <v>0</v>
          </cell>
          <cell r="H66">
            <v>0</v>
          </cell>
          <cell r="J66">
            <v>3932.6022027855006</v>
          </cell>
          <cell r="K66">
            <v>0</v>
          </cell>
          <cell r="L66">
            <v>3932.6022027855006</v>
          </cell>
          <cell r="M66">
            <v>818.12398278000001</v>
          </cell>
          <cell r="N66">
            <v>0</v>
          </cell>
          <cell r="O66">
            <v>245.11748446749993</v>
          </cell>
          <cell r="P66">
            <v>749.55393913499995</v>
          </cell>
          <cell r="Q66">
            <v>2119.8067964030001</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O66">
            <v>0</v>
          </cell>
          <cell r="AP66">
            <v>0</v>
          </cell>
          <cell r="AQ66">
            <v>0</v>
          </cell>
          <cell r="AR66">
            <v>0</v>
          </cell>
          <cell r="AS66">
            <v>0</v>
          </cell>
          <cell r="AT66">
            <v>0</v>
          </cell>
          <cell r="AU66">
            <v>0</v>
          </cell>
          <cell r="AV66">
            <v>0</v>
          </cell>
          <cell r="AW66">
            <v>0</v>
          </cell>
          <cell r="AX66">
            <v>0</v>
          </cell>
          <cell r="AY66">
            <v>0</v>
          </cell>
          <cell r="AZ66">
            <v>0</v>
          </cell>
          <cell r="BA66">
            <v>0</v>
          </cell>
          <cell r="BB66" t="str">
            <v/>
          </cell>
          <cell r="BC66" t="str">
            <v/>
          </cell>
          <cell r="BD66" t="str">
            <v/>
          </cell>
          <cell r="BE66" t="str">
            <v/>
          </cell>
          <cell r="BF66">
            <v>0</v>
          </cell>
          <cell r="BG66">
            <v>0</v>
          </cell>
          <cell r="BH66">
            <v>0</v>
          </cell>
          <cell r="BI66">
            <v>0</v>
          </cell>
          <cell r="BJ66">
            <v>0</v>
          </cell>
          <cell r="BK66">
            <v>0</v>
          </cell>
          <cell r="BL66">
            <v>0</v>
          </cell>
          <cell r="BM66">
            <v>0</v>
          </cell>
          <cell r="BN66">
            <v>0</v>
          </cell>
          <cell r="BO66">
            <v>0</v>
          </cell>
          <cell r="BP66">
            <v>0</v>
          </cell>
          <cell r="BQ66">
            <v>0</v>
          </cell>
          <cell r="BR66">
            <v>0</v>
          </cell>
          <cell r="BS66">
            <v>0</v>
          </cell>
          <cell r="BT66">
            <v>0</v>
          </cell>
          <cell r="BU66">
            <v>0</v>
          </cell>
          <cell r="BV66">
            <v>0</v>
          </cell>
          <cell r="BW66">
            <v>0</v>
          </cell>
          <cell r="BX66">
            <v>0</v>
          </cell>
          <cell r="BY66">
            <v>0</v>
          </cell>
          <cell r="BZ66">
            <v>0</v>
          </cell>
          <cell r="CA66">
            <v>0</v>
          </cell>
          <cell r="CB66">
            <v>0</v>
          </cell>
          <cell r="CC66">
            <v>0</v>
          </cell>
          <cell r="CD66">
            <v>0</v>
          </cell>
          <cell r="CE66">
            <v>0</v>
          </cell>
          <cell r="CF66">
            <v>0</v>
          </cell>
          <cell r="CG66">
            <v>0</v>
          </cell>
          <cell r="CH66">
            <v>0</v>
          </cell>
          <cell r="CI66">
            <v>0</v>
          </cell>
          <cell r="CJ66">
            <v>0</v>
          </cell>
          <cell r="CK66">
            <v>0</v>
          </cell>
          <cell r="CL66">
            <v>0</v>
          </cell>
          <cell r="CM66">
            <v>0</v>
          </cell>
          <cell r="CN66">
            <v>0</v>
          </cell>
          <cell r="CO66">
            <v>0</v>
          </cell>
          <cell r="CP66">
            <v>0</v>
          </cell>
          <cell r="CQ66" t="str">
            <v/>
          </cell>
          <cell r="CR66" t="str">
            <v/>
          </cell>
          <cell r="CS66" t="str">
            <v/>
          </cell>
          <cell r="CT66" t="str">
            <v/>
          </cell>
          <cell r="CU66">
            <v>0</v>
          </cell>
          <cell r="CX66">
            <v>11773.071493446381</v>
          </cell>
          <cell r="CY66">
            <v>2007.6103241393257</v>
          </cell>
          <cell r="CZ66">
            <v>3841.5348877713004</v>
          </cell>
          <cell r="DA66">
            <v>3963.2928893735866</v>
          </cell>
          <cell r="DB66">
            <v>1960.6333921621663</v>
          </cell>
          <cell r="DE66">
            <v>0</v>
          </cell>
          <cell r="DG66">
            <v>2648.4101105499999</v>
          </cell>
          <cell r="DH66">
            <v>0</v>
          </cell>
          <cell r="DI66">
            <v>2648.4101105499999</v>
          </cell>
          <cell r="DJ66">
            <v>221.79169244000005</v>
          </cell>
          <cell r="DK66">
            <v>951.39924857999995</v>
          </cell>
          <cell r="DL66">
            <v>1337.37306115</v>
          </cell>
          <cell r="DM66">
            <v>137.84610837999995</v>
          </cell>
          <cell r="DN66">
            <v>3379.4845325921287</v>
          </cell>
          <cell r="DS66">
            <v>73</v>
          </cell>
          <cell r="DT66">
            <v>202.23975001333304</v>
          </cell>
          <cell r="DU66">
            <v>340.55043894068166</v>
          </cell>
          <cell r="DV66">
            <v>2763.6943436381139</v>
          </cell>
          <cell r="DW66">
            <v>202.23975001333304</v>
          </cell>
          <cell r="DX66" t="str">
            <v/>
          </cell>
          <cell r="DY66" t="str">
            <v/>
          </cell>
          <cell r="DZ66" t="str">
            <v/>
          </cell>
          <cell r="EA66" t="str">
            <v/>
          </cell>
          <cell r="EB66">
            <v>0</v>
          </cell>
          <cell r="EC66">
            <v>1131.7356273999999</v>
          </cell>
          <cell r="ED66">
            <v>17.569210549999998</v>
          </cell>
          <cell r="EE66">
            <v>335.6327546</v>
          </cell>
          <cell r="EF66">
            <v>669.69608814999992</v>
          </cell>
          <cell r="EG66">
            <v>108.83757410000001</v>
          </cell>
          <cell r="EH66">
            <v>210.02252780000001</v>
          </cell>
          <cell r="EI66">
            <v>3.2610385900000001</v>
          </cell>
          <cell r="EJ66">
            <v>51.45580812</v>
          </cell>
          <cell r="EK66">
            <v>131.85455195</v>
          </cell>
          <cell r="EL66">
            <v>23.451129139999999</v>
          </cell>
          <cell r="EM66">
            <v>921.71309960000008</v>
          </cell>
          <cell r="EN66">
            <v>14.308171959999999</v>
          </cell>
          <cell r="EO66">
            <v>284.17694647999997</v>
          </cell>
          <cell r="EP66">
            <v>537.84153619999995</v>
          </cell>
          <cell r="EQ66">
            <v>85.386444960000006</v>
          </cell>
          <cell r="ER66">
            <v>0</v>
          </cell>
          <cell r="ES66">
            <v>0</v>
          </cell>
          <cell r="ET66">
            <v>0</v>
          </cell>
          <cell r="EU66">
            <v>0</v>
          </cell>
          <cell r="EV66">
            <v>0</v>
          </cell>
          <cell r="EW66">
            <v>0</v>
          </cell>
          <cell r="EX66">
            <v>0</v>
          </cell>
          <cell r="EY66">
            <v>0</v>
          </cell>
          <cell r="EZ66">
            <v>0</v>
          </cell>
          <cell r="FA66">
            <v>0</v>
          </cell>
          <cell r="FB66">
            <v>921.71309960000008</v>
          </cell>
          <cell r="FC66">
            <v>14.308171959999999</v>
          </cell>
          <cell r="FD66">
            <v>284.17694647999997</v>
          </cell>
          <cell r="FE66">
            <v>537.84153619999995</v>
          </cell>
          <cell r="FF66">
            <v>85.386444960000006</v>
          </cell>
          <cell r="FG66" t="str">
            <v/>
          </cell>
          <cell r="FH66" t="str">
            <v/>
          </cell>
          <cell r="FI66" t="str">
            <v/>
          </cell>
          <cell r="FJ66" t="str">
            <v/>
          </cell>
          <cell r="FK66">
            <v>0</v>
          </cell>
          <cell r="FN66">
            <v>11773.071493446381</v>
          </cell>
          <cell r="FO66">
            <v>0</v>
          </cell>
          <cell r="FP66">
            <v>376.37899999999996</v>
          </cell>
          <cell r="FQ66">
            <v>0</v>
          </cell>
          <cell r="FR66">
            <v>2003.7250082983335</v>
          </cell>
          <cell r="FS66">
            <v>1945.1350082983336</v>
          </cell>
          <cell r="FT66">
            <v>2.74</v>
          </cell>
          <cell r="FU66">
            <v>55.85</v>
          </cell>
          <cell r="FV66">
            <v>148252</v>
          </cell>
          <cell r="FW66">
            <v>0</v>
          </cell>
          <cell r="FX66">
            <v>148252</v>
          </cell>
          <cell r="FZ66">
            <v>758.40588715000001</v>
          </cell>
          <cell r="GA66">
            <v>0</v>
          </cell>
          <cell r="GB66">
            <v>14.109</v>
          </cell>
          <cell r="GC66">
            <v>0</v>
          </cell>
          <cell r="GD66">
            <v>323.55900000000003</v>
          </cell>
          <cell r="GE66">
            <v>323.55900000000003</v>
          </cell>
          <cell r="GF66">
            <v>0</v>
          </cell>
          <cell r="GG66">
            <v>0</v>
          </cell>
          <cell r="GH66">
            <v>5039</v>
          </cell>
          <cell r="GI66">
            <v>0</v>
          </cell>
          <cell r="GJ66">
            <v>5039</v>
          </cell>
          <cell r="GK66">
            <v>6140.1608410664994</v>
          </cell>
          <cell r="GL66">
            <v>0</v>
          </cell>
          <cell r="GM66">
            <v>258.77600000000001</v>
          </cell>
          <cell r="GN66">
            <v>0</v>
          </cell>
          <cell r="GO66">
            <v>1287.7640000000001</v>
          </cell>
          <cell r="GP66">
            <v>1232.03</v>
          </cell>
          <cell r="GQ66">
            <v>0</v>
          </cell>
          <cell r="GR66">
            <v>51.734000000000002</v>
          </cell>
          <cell r="GS66">
            <v>76404</v>
          </cell>
          <cell r="GT66">
            <v>0</v>
          </cell>
          <cell r="GU66">
            <v>76404</v>
          </cell>
          <cell r="GV66">
            <v>0</v>
          </cell>
          <cell r="GW66">
            <v>0</v>
          </cell>
          <cell r="GX66">
            <v>0</v>
          </cell>
          <cell r="GY66">
            <v>0</v>
          </cell>
          <cell r="GZ66">
            <v>0</v>
          </cell>
          <cell r="HA66">
            <v>0</v>
          </cell>
          <cell r="HB66">
            <v>0</v>
          </cell>
          <cell r="HC66">
            <v>0</v>
          </cell>
          <cell r="HD66">
            <v>0</v>
          </cell>
          <cell r="HE66">
            <v>0</v>
          </cell>
          <cell r="HF66">
            <v>0</v>
          </cell>
          <cell r="HG66">
            <v>0</v>
          </cell>
          <cell r="HH66">
            <v>0</v>
          </cell>
          <cell r="HI66">
            <v>0</v>
          </cell>
          <cell r="HJ66">
            <v>0</v>
          </cell>
          <cell r="HK66">
            <v>0</v>
          </cell>
          <cell r="HL66">
            <v>0</v>
          </cell>
          <cell r="HM66">
            <v>0</v>
          </cell>
          <cell r="HN66">
            <v>0</v>
          </cell>
          <cell r="HO66">
            <v>0</v>
          </cell>
          <cell r="HP66">
            <v>0</v>
          </cell>
          <cell r="HQ66">
            <v>0</v>
          </cell>
          <cell r="HR66">
            <v>1143.433344503333</v>
          </cell>
          <cell r="HS66">
            <v>0</v>
          </cell>
          <cell r="HT66">
            <v>105</v>
          </cell>
          <cell r="HU66">
            <v>0</v>
          </cell>
          <cell r="HV66">
            <v>0</v>
          </cell>
          <cell r="HW66">
            <v>0</v>
          </cell>
          <cell r="HX66">
            <v>0</v>
          </cell>
          <cell r="HY66">
            <v>0</v>
          </cell>
          <cell r="HZ66">
            <v>1</v>
          </cell>
          <cell r="IA66">
            <v>0</v>
          </cell>
          <cell r="IB66">
            <v>1</v>
          </cell>
          <cell r="IC66">
            <v>4996.7274965631668</v>
          </cell>
          <cell r="ID66">
            <v>0</v>
          </cell>
          <cell r="IE66">
            <v>153.77599999999998</v>
          </cell>
          <cell r="IF66">
            <v>0</v>
          </cell>
          <cell r="IG66">
            <v>1287.7640000000001</v>
          </cell>
          <cell r="IH66">
            <v>1232.03</v>
          </cell>
          <cell r="II66">
            <v>0</v>
          </cell>
          <cell r="IJ66">
            <v>51.734000000000002</v>
          </cell>
          <cell r="IK66">
            <v>76403</v>
          </cell>
          <cell r="IL66">
            <v>0</v>
          </cell>
          <cell r="IM66">
            <v>76403</v>
          </cell>
          <cell r="IN66">
            <v>0</v>
          </cell>
          <cell r="IO66">
            <v>0</v>
          </cell>
          <cell r="IP66">
            <v>0</v>
          </cell>
          <cell r="IQ66">
            <v>0</v>
          </cell>
          <cell r="IR66">
            <v>0</v>
          </cell>
          <cell r="IS66">
            <v>0</v>
          </cell>
          <cell r="IT66">
            <v>0</v>
          </cell>
          <cell r="IU66">
            <v>0</v>
          </cell>
          <cell r="IV66">
            <v>0</v>
          </cell>
          <cell r="IW66">
            <v>0</v>
          </cell>
          <cell r="IX66">
            <v>0</v>
          </cell>
          <cell r="IY66">
            <v>509.59348974</v>
          </cell>
          <cell r="IZ66">
            <v>0</v>
          </cell>
          <cell r="JA66">
            <v>24.921999999999997</v>
          </cell>
          <cell r="JB66">
            <v>0</v>
          </cell>
          <cell r="JC66">
            <v>377.14400000000001</v>
          </cell>
          <cell r="JD66">
            <v>377.14400000000001</v>
          </cell>
          <cell r="JE66">
            <v>0</v>
          </cell>
          <cell r="JF66">
            <v>0</v>
          </cell>
          <cell r="JG66">
            <v>33</v>
          </cell>
          <cell r="JH66">
            <v>0</v>
          </cell>
          <cell r="JI66">
            <v>33</v>
          </cell>
          <cell r="JJ66">
            <v>166.82267041</v>
          </cell>
          <cell r="JK66">
            <v>0</v>
          </cell>
          <cell r="JL66">
            <v>7.0890000000000004</v>
          </cell>
          <cell r="JM66">
            <v>0</v>
          </cell>
          <cell r="JN66">
            <v>126.196</v>
          </cell>
          <cell r="JO66">
            <v>126.196</v>
          </cell>
          <cell r="JP66">
            <v>0</v>
          </cell>
          <cell r="JQ66">
            <v>0</v>
          </cell>
          <cell r="JR66">
            <v>1</v>
          </cell>
          <cell r="JS66">
            <v>0</v>
          </cell>
          <cell r="JT66">
            <v>1</v>
          </cell>
          <cell r="JU66">
            <v>342.77081932999999</v>
          </cell>
          <cell r="JV66">
            <v>0</v>
          </cell>
          <cell r="JW66">
            <v>17.832999999999998</v>
          </cell>
          <cell r="JX66">
            <v>0</v>
          </cell>
          <cell r="JY66">
            <v>250.94800000000001</v>
          </cell>
          <cell r="JZ66">
            <v>250.94800000000001</v>
          </cell>
          <cell r="KA66">
            <v>0</v>
          </cell>
          <cell r="KB66">
            <v>0</v>
          </cell>
          <cell r="KC66">
            <v>32</v>
          </cell>
          <cell r="KD66">
            <v>0</v>
          </cell>
          <cell r="KE66">
            <v>32</v>
          </cell>
          <cell r="KF66">
            <v>0</v>
          </cell>
          <cell r="KG66">
            <v>0</v>
          </cell>
          <cell r="KH66">
            <v>0</v>
          </cell>
          <cell r="KI66">
            <v>0</v>
          </cell>
          <cell r="KJ66">
            <v>0</v>
          </cell>
          <cell r="KK66">
            <v>0</v>
          </cell>
          <cell r="KL66">
            <v>0</v>
          </cell>
          <cell r="KM66">
            <v>0</v>
          </cell>
          <cell r="KN66">
            <v>0</v>
          </cell>
          <cell r="KO66">
            <v>0</v>
          </cell>
          <cell r="KP66">
            <v>0</v>
          </cell>
          <cell r="KQ66">
            <v>0</v>
          </cell>
          <cell r="KR66">
            <v>0</v>
          </cell>
          <cell r="KS66">
            <v>0</v>
          </cell>
          <cell r="KT66">
            <v>0</v>
          </cell>
          <cell r="KU66">
            <v>0</v>
          </cell>
          <cell r="KV66">
            <v>0</v>
          </cell>
          <cell r="KW66">
            <v>0</v>
          </cell>
          <cell r="KX66">
            <v>0</v>
          </cell>
          <cell r="KY66">
            <v>0</v>
          </cell>
          <cell r="KZ66">
            <v>0</v>
          </cell>
          <cell r="LA66">
            <v>0</v>
          </cell>
          <cell r="LB66">
            <v>342.77081932999999</v>
          </cell>
          <cell r="LC66">
            <v>0</v>
          </cell>
          <cell r="LD66">
            <v>17.832999999999998</v>
          </cell>
          <cell r="LE66">
            <v>0</v>
          </cell>
          <cell r="LF66">
            <v>250.94800000000001</v>
          </cell>
          <cell r="LG66">
            <v>250.94800000000001</v>
          </cell>
          <cell r="LH66">
            <v>0</v>
          </cell>
          <cell r="LI66">
            <v>0</v>
          </cell>
          <cell r="LJ66">
            <v>32</v>
          </cell>
          <cell r="LK66">
            <v>0</v>
          </cell>
          <cell r="LL66">
            <v>32</v>
          </cell>
          <cell r="LQ66">
            <v>0</v>
          </cell>
          <cell r="LR66">
            <v>55.8</v>
          </cell>
          <cell r="LS66">
            <v>0</v>
          </cell>
          <cell r="LT66">
            <v>0</v>
          </cell>
          <cell r="LU66">
            <v>0</v>
          </cell>
          <cell r="LX66">
            <v>0</v>
          </cell>
          <cell r="LY66">
            <v>0</v>
          </cell>
          <cell r="LZ66">
            <v>0</v>
          </cell>
          <cell r="MA66">
            <v>0</v>
          </cell>
          <cell r="MB66">
            <v>0</v>
          </cell>
          <cell r="MC66">
            <v>0</v>
          </cell>
          <cell r="MD66">
            <v>0</v>
          </cell>
          <cell r="ME66">
            <v>0</v>
          </cell>
          <cell r="MF66">
            <v>0</v>
          </cell>
          <cell r="MG66">
            <v>0</v>
          </cell>
          <cell r="MH66">
            <v>0</v>
          </cell>
          <cell r="MI66">
            <v>0</v>
          </cell>
          <cell r="MJ66">
            <v>0</v>
          </cell>
          <cell r="MK66">
            <v>0</v>
          </cell>
          <cell r="ML66">
            <v>0</v>
          </cell>
          <cell r="MM66">
            <v>0</v>
          </cell>
          <cell r="MN66">
            <v>0</v>
          </cell>
          <cell r="MO66">
            <v>0</v>
          </cell>
          <cell r="MP66">
            <v>0</v>
          </cell>
          <cell r="MQ66">
            <v>0</v>
          </cell>
          <cell r="MR66">
            <v>0</v>
          </cell>
          <cell r="MS66">
            <v>0</v>
          </cell>
          <cell r="MT66">
            <v>0</v>
          </cell>
          <cell r="MU66">
            <v>0</v>
          </cell>
          <cell r="MV66">
            <v>0</v>
          </cell>
          <cell r="MW66">
            <v>0</v>
          </cell>
          <cell r="MX66">
            <v>0</v>
          </cell>
          <cell r="MY66">
            <v>0</v>
          </cell>
          <cell r="MZ66">
            <v>0</v>
          </cell>
          <cell r="NA66">
            <v>0</v>
          </cell>
          <cell r="NB66">
            <v>0</v>
          </cell>
          <cell r="NC66">
            <v>0</v>
          </cell>
          <cell r="ND66">
            <v>0</v>
          </cell>
          <cell r="NE66">
            <v>0</v>
          </cell>
          <cell r="NF66">
            <v>0</v>
          </cell>
          <cell r="NG66">
            <v>0</v>
          </cell>
          <cell r="NH66">
            <v>0</v>
          </cell>
          <cell r="NI66">
            <v>0</v>
          </cell>
          <cell r="NJ66">
            <v>0</v>
          </cell>
          <cell r="NK66">
            <v>0</v>
          </cell>
          <cell r="NL66">
            <v>0</v>
          </cell>
          <cell r="NM66">
            <v>0</v>
          </cell>
          <cell r="NN66">
            <v>0</v>
          </cell>
          <cell r="NO66">
            <v>0</v>
          </cell>
          <cell r="NP66">
            <v>0</v>
          </cell>
          <cell r="NQ66">
            <v>0</v>
          </cell>
          <cell r="NR66">
            <v>0</v>
          </cell>
          <cell r="NS66">
            <v>0</v>
          </cell>
          <cell r="NT66">
            <v>0</v>
          </cell>
          <cell r="NU66">
            <v>0</v>
          </cell>
          <cell r="NV66">
            <v>0</v>
          </cell>
          <cell r="NW66">
            <v>0</v>
          </cell>
          <cell r="NX66">
            <v>0</v>
          </cell>
          <cell r="NY66">
            <v>0</v>
          </cell>
          <cell r="NZ66">
            <v>0</v>
          </cell>
          <cell r="OA66">
            <v>0</v>
          </cell>
          <cell r="OB66">
            <v>0</v>
          </cell>
          <cell r="OC66">
            <v>0</v>
          </cell>
          <cell r="OD66">
            <v>0</v>
          </cell>
          <cell r="OE66">
            <v>0</v>
          </cell>
          <cell r="OF66">
            <v>0</v>
          </cell>
          <cell r="OG66">
            <v>0</v>
          </cell>
          <cell r="OH66">
            <v>0</v>
          </cell>
          <cell r="OI66">
            <v>0</v>
          </cell>
          <cell r="OJ66">
            <v>0</v>
          </cell>
          <cell r="OL66" t="str">
            <v>нд</v>
          </cell>
          <cell r="OM66" t="str">
            <v>нд</v>
          </cell>
          <cell r="ON66" t="str">
            <v>нд</v>
          </cell>
          <cell r="OO66" t="str">
            <v>нд</v>
          </cell>
          <cell r="OP66" t="str">
            <v>нд</v>
          </cell>
          <cell r="OT66">
            <v>9766.9821273165726</v>
          </cell>
          <cell r="OV66">
            <v>709.20500000000004</v>
          </cell>
          <cell r="OW66">
            <v>119.191</v>
          </cell>
          <cell r="OX66">
            <v>0</v>
          </cell>
          <cell r="OY66">
            <v>10851</v>
          </cell>
          <cell r="OZ66">
            <v>2146.0064287200003</v>
          </cell>
        </row>
        <row r="67">
          <cell r="A67" t="str">
            <v>Г</v>
          </cell>
          <cell r="B67" t="str">
            <v>1.1.3</v>
          </cell>
          <cell r="C67" t="str">
            <v>Инвестиционные проекты, реализация которых обуславливается схемами и программами перспективного развития электроэнергетики всего, в том числе:</v>
          </cell>
          <cell r="D67" t="str">
            <v>Г</v>
          </cell>
          <cell r="E67">
            <v>0</v>
          </cell>
          <cell r="H67">
            <v>0</v>
          </cell>
          <cell r="J67">
            <v>3932.6022027855006</v>
          </cell>
          <cell r="K67">
            <v>0</v>
          </cell>
          <cell r="L67">
            <v>3932.6022027855006</v>
          </cell>
          <cell r="M67">
            <v>818.12398278000001</v>
          </cell>
          <cell r="N67">
            <v>0</v>
          </cell>
          <cell r="O67">
            <v>245.11748446749993</v>
          </cell>
          <cell r="P67">
            <v>749.55393913499995</v>
          </cell>
          <cell r="Q67">
            <v>2119.8067964030001</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cell r="BA67">
            <v>0</v>
          </cell>
          <cell r="BB67" t="str">
            <v/>
          </cell>
          <cell r="BC67" t="str">
            <v/>
          </cell>
          <cell r="BD67" t="str">
            <v/>
          </cell>
          <cell r="BE67" t="str">
            <v/>
          </cell>
          <cell r="BF67">
            <v>0</v>
          </cell>
          <cell r="BG67">
            <v>0</v>
          </cell>
          <cell r="BH67">
            <v>0</v>
          </cell>
          <cell r="BI67">
            <v>0</v>
          </cell>
          <cell r="BJ67">
            <v>0</v>
          </cell>
          <cell r="BK67">
            <v>0</v>
          </cell>
          <cell r="BL67">
            <v>0</v>
          </cell>
          <cell r="BM67">
            <v>0</v>
          </cell>
          <cell r="BN67">
            <v>0</v>
          </cell>
          <cell r="BO67">
            <v>0</v>
          </cell>
          <cell r="BP67">
            <v>0</v>
          </cell>
          <cell r="BQ67">
            <v>0</v>
          </cell>
          <cell r="BR67">
            <v>0</v>
          </cell>
          <cell r="BS67">
            <v>0</v>
          </cell>
          <cell r="BT67">
            <v>0</v>
          </cell>
          <cell r="BU67">
            <v>0</v>
          </cell>
          <cell r="BV67">
            <v>0</v>
          </cell>
          <cell r="BW67">
            <v>0</v>
          </cell>
          <cell r="BX67">
            <v>0</v>
          </cell>
          <cell r="BY67">
            <v>0</v>
          </cell>
          <cell r="BZ67">
            <v>0</v>
          </cell>
          <cell r="CA67">
            <v>0</v>
          </cell>
          <cell r="CB67">
            <v>0</v>
          </cell>
          <cell r="CC67">
            <v>0</v>
          </cell>
          <cell r="CD67">
            <v>0</v>
          </cell>
          <cell r="CE67">
            <v>0</v>
          </cell>
          <cell r="CF67">
            <v>0</v>
          </cell>
          <cell r="CG67">
            <v>0</v>
          </cell>
          <cell r="CH67">
            <v>0</v>
          </cell>
          <cell r="CI67">
            <v>0</v>
          </cell>
          <cell r="CJ67">
            <v>0</v>
          </cell>
          <cell r="CK67">
            <v>0</v>
          </cell>
          <cell r="CL67">
            <v>0</v>
          </cell>
          <cell r="CM67">
            <v>0</v>
          </cell>
          <cell r="CN67">
            <v>0</v>
          </cell>
          <cell r="CO67">
            <v>0</v>
          </cell>
          <cell r="CP67">
            <v>0</v>
          </cell>
          <cell r="CQ67" t="str">
            <v/>
          </cell>
          <cell r="CR67" t="str">
            <v/>
          </cell>
          <cell r="CS67" t="str">
            <v/>
          </cell>
          <cell r="CT67" t="str">
            <v/>
          </cell>
          <cell r="CU67">
            <v>0</v>
          </cell>
          <cell r="CX67">
            <v>11773.071493446381</v>
          </cell>
          <cell r="CY67">
            <v>2007.6103241393257</v>
          </cell>
          <cell r="CZ67">
            <v>3841.5348877713004</v>
          </cell>
          <cell r="DA67">
            <v>3963.2928893735866</v>
          </cell>
          <cell r="DB67">
            <v>1960.6333921621663</v>
          </cell>
          <cell r="DE67">
            <v>0</v>
          </cell>
          <cell r="DG67">
            <v>2648.4101105499999</v>
          </cell>
          <cell r="DH67">
            <v>0</v>
          </cell>
          <cell r="DI67">
            <v>2648.4101105499999</v>
          </cell>
          <cell r="DJ67">
            <v>221.79169244000005</v>
          </cell>
          <cell r="DK67">
            <v>951.39924857999995</v>
          </cell>
          <cell r="DL67">
            <v>1337.37306115</v>
          </cell>
          <cell r="DM67">
            <v>137.84610837999995</v>
          </cell>
          <cell r="DN67">
            <v>3379.4845325921287</v>
          </cell>
          <cell r="DS67">
            <v>73</v>
          </cell>
          <cell r="DT67">
            <v>202.23975001333304</v>
          </cell>
          <cell r="DU67">
            <v>340.55043894068166</v>
          </cell>
          <cell r="DV67">
            <v>2763.6943436381139</v>
          </cell>
          <cell r="DW67">
            <v>202.23975001333304</v>
          </cell>
          <cell r="DX67" t="str">
            <v/>
          </cell>
          <cell r="DY67" t="str">
            <v/>
          </cell>
          <cell r="DZ67" t="str">
            <v/>
          </cell>
          <cell r="EA67" t="str">
            <v/>
          </cell>
          <cell r="EB67">
            <v>0</v>
          </cell>
          <cell r="EC67">
            <v>1131.7356273999999</v>
          </cell>
          <cell r="ED67">
            <v>17.569210549999998</v>
          </cell>
          <cell r="EE67">
            <v>335.6327546</v>
          </cell>
          <cell r="EF67">
            <v>669.69608814999992</v>
          </cell>
          <cell r="EG67">
            <v>108.83757410000001</v>
          </cell>
          <cell r="EH67">
            <v>210.02252780000001</v>
          </cell>
          <cell r="EI67">
            <v>3.2610385900000001</v>
          </cell>
          <cell r="EJ67">
            <v>51.45580812</v>
          </cell>
          <cell r="EK67">
            <v>131.85455195</v>
          </cell>
          <cell r="EL67">
            <v>23.451129139999999</v>
          </cell>
          <cell r="EM67">
            <v>921.71309960000008</v>
          </cell>
          <cell r="EN67">
            <v>14.308171959999999</v>
          </cell>
          <cell r="EO67">
            <v>284.17694647999997</v>
          </cell>
          <cell r="EP67">
            <v>537.84153619999995</v>
          </cell>
          <cell r="EQ67">
            <v>85.386444960000006</v>
          </cell>
          <cell r="ER67">
            <v>0</v>
          </cell>
          <cell r="ES67">
            <v>0</v>
          </cell>
          <cell r="ET67">
            <v>0</v>
          </cell>
          <cell r="EU67">
            <v>0</v>
          </cell>
          <cell r="EV67">
            <v>0</v>
          </cell>
          <cell r="EW67">
            <v>0</v>
          </cell>
          <cell r="EX67">
            <v>0</v>
          </cell>
          <cell r="EY67">
            <v>0</v>
          </cell>
          <cell r="EZ67">
            <v>0</v>
          </cell>
          <cell r="FA67">
            <v>0</v>
          </cell>
          <cell r="FB67">
            <v>921.71309960000008</v>
          </cell>
          <cell r="FC67">
            <v>14.308171959999999</v>
          </cell>
          <cell r="FD67">
            <v>284.17694647999997</v>
          </cell>
          <cell r="FE67">
            <v>537.84153619999995</v>
          </cell>
          <cell r="FF67">
            <v>85.386444960000006</v>
          </cell>
          <cell r="FG67" t="str">
            <v/>
          </cell>
          <cell r="FH67" t="str">
            <v/>
          </cell>
          <cell r="FI67" t="str">
            <v/>
          </cell>
          <cell r="FJ67" t="str">
            <v/>
          </cell>
          <cell r="FK67">
            <v>0</v>
          </cell>
          <cell r="FN67">
            <v>11773.071493446381</v>
          </cell>
          <cell r="FO67">
            <v>0</v>
          </cell>
          <cell r="FP67">
            <v>376.37899999999996</v>
          </cell>
          <cell r="FQ67">
            <v>0</v>
          </cell>
          <cell r="FR67">
            <v>2003.7250082983335</v>
          </cell>
          <cell r="FS67">
            <v>1945.1350082983336</v>
          </cell>
          <cell r="FT67">
            <v>2.74</v>
          </cell>
          <cell r="FU67">
            <v>55.85</v>
          </cell>
          <cell r="FV67">
            <v>148252</v>
          </cell>
          <cell r="FW67">
            <v>0</v>
          </cell>
          <cell r="FX67">
            <v>148252</v>
          </cell>
          <cell r="FZ67">
            <v>758.40588715000001</v>
          </cell>
          <cell r="GA67">
            <v>0</v>
          </cell>
          <cell r="GB67">
            <v>14.109</v>
          </cell>
          <cell r="GC67">
            <v>0</v>
          </cell>
          <cell r="GD67">
            <v>323.55900000000003</v>
          </cell>
          <cell r="GE67">
            <v>323.55900000000003</v>
          </cell>
          <cell r="GF67">
            <v>0</v>
          </cell>
          <cell r="GG67">
            <v>0</v>
          </cell>
          <cell r="GH67">
            <v>5039</v>
          </cell>
          <cell r="GI67">
            <v>0</v>
          </cell>
          <cell r="GJ67">
            <v>5039</v>
          </cell>
          <cell r="GK67">
            <v>6140.1608410664994</v>
          </cell>
          <cell r="GL67">
            <v>0</v>
          </cell>
          <cell r="GM67">
            <v>258.77600000000001</v>
          </cell>
          <cell r="GN67">
            <v>0</v>
          </cell>
          <cell r="GO67">
            <v>1287.7640000000001</v>
          </cell>
          <cell r="GP67">
            <v>1232.03</v>
          </cell>
          <cell r="GQ67">
            <v>0</v>
          </cell>
          <cell r="GR67">
            <v>51.734000000000002</v>
          </cell>
          <cell r="GS67">
            <v>76404</v>
          </cell>
          <cell r="GT67">
            <v>0</v>
          </cell>
          <cell r="GU67">
            <v>76404</v>
          </cell>
          <cell r="GV67">
            <v>0</v>
          </cell>
          <cell r="GW67">
            <v>0</v>
          </cell>
          <cell r="GX67">
            <v>0</v>
          </cell>
          <cell r="GY67">
            <v>0</v>
          </cell>
          <cell r="GZ67">
            <v>0</v>
          </cell>
          <cell r="HA67">
            <v>0</v>
          </cell>
          <cell r="HB67">
            <v>0</v>
          </cell>
          <cell r="HC67">
            <v>0</v>
          </cell>
          <cell r="HD67">
            <v>0</v>
          </cell>
          <cell r="HE67">
            <v>0</v>
          </cell>
          <cell r="HF67">
            <v>0</v>
          </cell>
          <cell r="HG67">
            <v>0</v>
          </cell>
          <cell r="HH67">
            <v>0</v>
          </cell>
          <cell r="HI67">
            <v>0</v>
          </cell>
          <cell r="HJ67">
            <v>0</v>
          </cell>
          <cell r="HK67">
            <v>0</v>
          </cell>
          <cell r="HL67">
            <v>0</v>
          </cell>
          <cell r="HM67">
            <v>0</v>
          </cell>
          <cell r="HN67">
            <v>0</v>
          </cell>
          <cell r="HO67">
            <v>0</v>
          </cell>
          <cell r="HP67">
            <v>0</v>
          </cell>
          <cell r="HQ67">
            <v>0</v>
          </cell>
          <cell r="HR67">
            <v>1143.433344503333</v>
          </cell>
          <cell r="HS67">
            <v>0</v>
          </cell>
          <cell r="HT67">
            <v>105</v>
          </cell>
          <cell r="HU67">
            <v>0</v>
          </cell>
          <cell r="HV67">
            <v>0</v>
          </cell>
          <cell r="HW67">
            <v>0</v>
          </cell>
          <cell r="HX67">
            <v>0</v>
          </cell>
          <cell r="HY67">
            <v>0</v>
          </cell>
          <cell r="HZ67">
            <v>1</v>
          </cell>
          <cell r="IA67">
            <v>0</v>
          </cell>
          <cell r="IB67">
            <v>1</v>
          </cell>
          <cell r="IC67">
            <v>4996.7274965631668</v>
          </cell>
          <cell r="ID67">
            <v>0</v>
          </cell>
          <cell r="IE67">
            <v>153.77599999999998</v>
          </cell>
          <cell r="IF67">
            <v>0</v>
          </cell>
          <cell r="IG67">
            <v>1287.7640000000001</v>
          </cell>
          <cell r="IH67">
            <v>1232.03</v>
          </cell>
          <cell r="II67">
            <v>0</v>
          </cell>
          <cell r="IJ67">
            <v>51.734000000000002</v>
          </cell>
          <cell r="IK67">
            <v>76403</v>
          </cell>
          <cell r="IL67">
            <v>0</v>
          </cell>
          <cell r="IM67">
            <v>76403</v>
          </cell>
          <cell r="IN67">
            <v>0</v>
          </cell>
          <cell r="IO67">
            <v>0</v>
          </cell>
          <cell r="IP67">
            <v>0</v>
          </cell>
          <cell r="IQ67">
            <v>0</v>
          </cell>
          <cell r="IR67">
            <v>0</v>
          </cell>
          <cell r="IS67">
            <v>0</v>
          </cell>
          <cell r="IT67">
            <v>0</v>
          </cell>
          <cell r="IU67">
            <v>0</v>
          </cell>
          <cell r="IV67">
            <v>0</v>
          </cell>
          <cell r="IW67">
            <v>0</v>
          </cell>
          <cell r="IX67">
            <v>0</v>
          </cell>
          <cell r="IY67">
            <v>509.59348974</v>
          </cell>
          <cell r="IZ67">
            <v>0</v>
          </cell>
          <cell r="JA67">
            <v>24.921999999999997</v>
          </cell>
          <cell r="JB67">
            <v>0</v>
          </cell>
          <cell r="JC67">
            <v>377.14400000000001</v>
          </cell>
          <cell r="JD67">
            <v>377.14400000000001</v>
          </cell>
          <cell r="JE67">
            <v>0</v>
          </cell>
          <cell r="JF67">
            <v>0</v>
          </cell>
          <cell r="JG67">
            <v>33</v>
          </cell>
          <cell r="JH67">
            <v>0</v>
          </cell>
          <cell r="JI67">
            <v>33</v>
          </cell>
          <cell r="JJ67">
            <v>166.82267041</v>
          </cell>
          <cell r="JK67">
            <v>0</v>
          </cell>
          <cell r="JL67">
            <v>7.0890000000000004</v>
          </cell>
          <cell r="JM67">
            <v>0</v>
          </cell>
          <cell r="JN67">
            <v>126.196</v>
          </cell>
          <cell r="JO67">
            <v>126.196</v>
          </cell>
          <cell r="JP67">
            <v>0</v>
          </cell>
          <cell r="JQ67">
            <v>0</v>
          </cell>
          <cell r="JR67">
            <v>1</v>
          </cell>
          <cell r="JS67">
            <v>0</v>
          </cell>
          <cell r="JT67">
            <v>1</v>
          </cell>
          <cell r="JU67">
            <v>342.77081932999999</v>
          </cell>
          <cell r="JV67">
            <v>0</v>
          </cell>
          <cell r="JW67">
            <v>17.832999999999998</v>
          </cell>
          <cell r="JX67">
            <v>0</v>
          </cell>
          <cell r="JY67">
            <v>250.94800000000001</v>
          </cell>
          <cell r="JZ67">
            <v>250.94800000000001</v>
          </cell>
          <cell r="KA67">
            <v>0</v>
          </cell>
          <cell r="KB67">
            <v>0</v>
          </cell>
          <cell r="KC67">
            <v>32</v>
          </cell>
          <cell r="KD67">
            <v>0</v>
          </cell>
          <cell r="KE67">
            <v>32</v>
          </cell>
          <cell r="KF67">
            <v>0</v>
          </cell>
          <cell r="KG67">
            <v>0</v>
          </cell>
          <cell r="KH67">
            <v>0</v>
          </cell>
          <cell r="KI67">
            <v>0</v>
          </cell>
          <cell r="KJ67">
            <v>0</v>
          </cell>
          <cell r="KK67">
            <v>0</v>
          </cell>
          <cell r="KL67">
            <v>0</v>
          </cell>
          <cell r="KM67">
            <v>0</v>
          </cell>
          <cell r="KN67">
            <v>0</v>
          </cell>
          <cell r="KO67">
            <v>0</v>
          </cell>
          <cell r="KP67">
            <v>0</v>
          </cell>
          <cell r="KQ67">
            <v>0</v>
          </cell>
          <cell r="KR67">
            <v>0</v>
          </cell>
          <cell r="KS67">
            <v>0</v>
          </cell>
          <cell r="KT67">
            <v>0</v>
          </cell>
          <cell r="KU67">
            <v>0</v>
          </cell>
          <cell r="KV67">
            <v>0</v>
          </cell>
          <cell r="KW67">
            <v>0</v>
          </cell>
          <cell r="KX67">
            <v>0</v>
          </cell>
          <cell r="KY67">
            <v>0</v>
          </cell>
          <cell r="KZ67">
            <v>0</v>
          </cell>
          <cell r="LA67">
            <v>0</v>
          </cell>
          <cell r="LB67">
            <v>342.77081932999999</v>
          </cell>
          <cell r="LC67">
            <v>0</v>
          </cell>
          <cell r="LD67">
            <v>17.832999999999998</v>
          </cell>
          <cell r="LE67">
            <v>0</v>
          </cell>
          <cell r="LF67">
            <v>250.94800000000001</v>
          </cell>
          <cell r="LG67">
            <v>250.94800000000001</v>
          </cell>
          <cell r="LH67">
            <v>0</v>
          </cell>
          <cell r="LI67">
            <v>0</v>
          </cell>
          <cell r="LJ67">
            <v>32</v>
          </cell>
          <cell r="LK67">
            <v>0</v>
          </cell>
          <cell r="LL67">
            <v>32</v>
          </cell>
          <cell r="LQ67">
            <v>0</v>
          </cell>
          <cell r="LR67">
            <v>55.8</v>
          </cell>
          <cell r="LS67">
            <v>0</v>
          </cell>
          <cell r="LT67">
            <v>0</v>
          </cell>
          <cell r="LU67">
            <v>0</v>
          </cell>
          <cell r="LX67">
            <v>0</v>
          </cell>
          <cell r="LY67">
            <v>0</v>
          </cell>
          <cell r="LZ67">
            <v>0</v>
          </cell>
          <cell r="MA67">
            <v>0</v>
          </cell>
          <cell r="MB67">
            <v>0</v>
          </cell>
          <cell r="MC67">
            <v>0</v>
          </cell>
          <cell r="MD67">
            <v>0</v>
          </cell>
          <cell r="ME67">
            <v>0</v>
          </cell>
          <cell r="MF67">
            <v>0</v>
          </cell>
          <cell r="MG67">
            <v>0</v>
          </cell>
          <cell r="MH67">
            <v>0</v>
          </cell>
          <cell r="MI67">
            <v>0</v>
          </cell>
          <cell r="MJ67">
            <v>0</v>
          </cell>
          <cell r="MK67">
            <v>0</v>
          </cell>
          <cell r="ML67">
            <v>0</v>
          </cell>
          <cell r="MM67">
            <v>0</v>
          </cell>
          <cell r="MN67">
            <v>0</v>
          </cell>
          <cell r="MO67">
            <v>0</v>
          </cell>
          <cell r="MP67">
            <v>0</v>
          </cell>
          <cell r="MQ67">
            <v>0</v>
          </cell>
          <cell r="MR67">
            <v>0</v>
          </cell>
          <cell r="MS67">
            <v>0</v>
          </cell>
          <cell r="MT67">
            <v>0</v>
          </cell>
          <cell r="MU67">
            <v>0</v>
          </cell>
          <cell r="MV67">
            <v>0</v>
          </cell>
          <cell r="MW67">
            <v>0</v>
          </cell>
          <cell r="MX67">
            <v>0</v>
          </cell>
          <cell r="MY67">
            <v>0</v>
          </cell>
          <cell r="MZ67">
            <v>0</v>
          </cell>
          <cell r="NA67">
            <v>0</v>
          </cell>
          <cell r="NB67">
            <v>0</v>
          </cell>
          <cell r="NC67">
            <v>0</v>
          </cell>
          <cell r="ND67">
            <v>0</v>
          </cell>
          <cell r="NE67">
            <v>0</v>
          </cell>
          <cell r="NF67">
            <v>0</v>
          </cell>
          <cell r="NG67">
            <v>0</v>
          </cell>
          <cell r="NH67">
            <v>0</v>
          </cell>
          <cell r="NI67">
            <v>0</v>
          </cell>
          <cell r="NJ67">
            <v>0</v>
          </cell>
          <cell r="NK67">
            <v>0</v>
          </cell>
          <cell r="NL67">
            <v>0</v>
          </cell>
          <cell r="NM67">
            <v>0</v>
          </cell>
          <cell r="NN67">
            <v>0</v>
          </cell>
          <cell r="NO67">
            <v>0</v>
          </cell>
          <cell r="NP67">
            <v>0</v>
          </cell>
          <cell r="NQ67">
            <v>0</v>
          </cell>
          <cell r="NR67">
            <v>0</v>
          </cell>
          <cell r="NS67">
            <v>0</v>
          </cell>
          <cell r="NT67">
            <v>0</v>
          </cell>
          <cell r="NU67">
            <v>0</v>
          </cell>
          <cell r="NV67">
            <v>0</v>
          </cell>
          <cell r="NW67">
            <v>0</v>
          </cell>
          <cell r="NX67">
            <v>0</v>
          </cell>
          <cell r="NY67">
            <v>0</v>
          </cell>
          <cell r="NZ67">
            <v>0</v>
          </cell>
          <cell r="OA67">
            <v>0</v>
          </cell>
          <cell r="OB67">
            <v>0</v>
          </cell>
          <cell r="OC67">
            <v>0</v>
          </cell>
          <cell r="OD67">
            <v>0</v>
          </cell>
          <cell r="OE67">
            <v>0</v>
          </cell>
          <cell r="OF67">
            <v>0</v>
          </cell>
          <cell r="OG67">
            <v>0</v>
          </cell>
          <cell r="OH67">
            <v>0</v>
          </cell>
          <cell r="OI67">
            <v>0</v>
          </cell>
          <cell r="OJ67">
            <v>0</v>
          </cell>
          <cell r="OL67" t="str">
            <v>нд</v>
          </cell>
          <cell r="OM67" t="str">
            <v>нд</v>
          </cell>
          <cell r="ON67" t="str">
            <v>нд</v>
          </cell>
          <cell r="OO67" t="str">
            <v>нд</v>
          </cell>
          <cell r="OP67" t="str">
            <v>нд</v>
          </cell>
          <cell r="OT67">
            <v>9766.9821273165726</v>
          </cell>
          <cell r="OV67">
            <v>709.20500000000004</v>
          </cell>
          <cell r="OW67">
            <v>119.191</v>
          </cell>
          <cell r="OX67">
            <v>0</v>
          </cell>
          <cell r="OY67">
            <v>10851</v>
          </cell>
          <cell r="OZ67">
            <v>2146.0064287200003</v>
          </cell>
        </row>
        <row r="68">
          <cell r="A68" t="str">
            <v>Г</v>
          </cell>
          <cell r="B68" t="str">
            <v>1.1.3.1</v>
          </cell>
          <cell r="C68" t="str">
            <v>Инвестиционные проекты, предусмотренные схемой и программой развития Единой энергетической системы России всего, в том числе:</v>
          </cell>
          <cell r="D68" t="str">
            <v>Г</v>
          </cell>
          <cell r="E68">
            <v>0</v>
          </cell>
          <cell r="H68">
            <v>0</v>
          </cell>
          <cell r="J68">
            <v>3932.6022027855006</v>
          </cell>
          <cell r="K68">
            <v>0</v>
          </cell>
          <cell r="L68">
            <v>3932.6022027855006</v>
          </cell>
          <cell r="M68">
            <v>818.12398278000001</v>
          </cell>
          <cell r="N68">
            <v>0</v>
          </cell>
          <cell r="O68">
            <v>245.11748446749993</v>
          </cell>
          <cell r="P68">
            <v>749.55393913499995</v>
          </cell>
          <cell r="Q68">
            <v>2119.8067964030001</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t="str">
            <v/>
          </cell>
          <cell r="BC68" t="str">
            <v/>
          </cell>
          <cell r="BD68" t="str">
            <v/>
          </cell>
          <cell r="BE68" t="str">
            <v/>
          </cell>
          <cell r="BF68">
            <v>0</v>
          </cell>
          <cell r="BG68">
            <v>0</v>
          </cell>
          <cell r="BH68">
            <v>0</v>
          </cell>
          <cell r="BI68">
            <v>0</v>
          </cell>
          <cell r="BJ68">
            <v>0</v>
          </cell>
          <cell r="BK68">
            <v>0</v>
          </cell>
          <cell r="BL68">
            <v>0</v>
          </cell>
          <cell r="BM68">
            <v>0</v>
          </cell>
          <cell r="BN68">
            <v>0</v>
          </cell>
          <cell r="BO68">
            <v>0</v>
          </cell>
          <cell r="BP68">
            <v>0</v>
          </cell>
          <cell r="BQ68">
            <v>0</v>
          </cell>
          <cell r="BR68">
            <v>0</v>
          </cell>
          <cell r="BS68">
            <v>0</v>
          </cell>
          <cell r="BT68">
            <v>0</v>
          </cell>
          <cell r="BU68">
            <v>0</v>
          </cell>
          <cell r="BV68">
            <v>0</v>
          </cell>
          <cell r="BW68">
            <v>0</v>
          </cell>
          <cell r="BX68">
            <v>0</v>
          </cell>
          <cell r="BY68">
            <v>0</v>
          </cell>
          <cell r="BZ68">
            <v>0</v>
          </cell>
          <cell r="CA68">
            <v>0</v>
          </cell>
          <cell r="CB68">
            <v>0</v>
          </cell>
          <cell r="CC68">
            <v>0</v>
          </cell>
          <cell r="CD68">
            <v>0</v>
          </cell>
          <cell r="CE68">
            <v>0</v>
          </cell>
          <cell r="CF68">
            <v>0</v>
          </cell>
          <cell r="CG68">
            <v>0</v>
          </cell>
          <cell r="CH68">
            <v>0</v>
          </cell>
          <cell r="CI68">
            <v>0</v>
          </cell>
          <cell r="CJ68">
            <v>0</v>
          </cell>
          <cell r="CK68">
            <v>0</v>
          </cell>
          <cell r="CL68">
            <v>0</v>
          </cell>
          <cell r="CM68">
            <v>0</v>
          </cell>
          <cell r="CN68">
            <v>0</v>
          </cell>
          <cell r="CO68">
            <v>0</v>
          </cell>
          <cell r="CP68">
            <v>0</v>
          </cell>
          <cell r="CQ68" t="str">
            <v/>
          </cell>
          <cell r="CR68" t="str">
            <v/>
          </cell>
          <cell r="CS68" t="str">
            <v/>
          </cell>
          <cell r="CT68" t="str">
            <v/>
          </cell>
          <cell r="CU68">
            <v>0</v>
          </cell>
          <cell r="CX68">
            <v>11773.071493446381</v>
          </cell>
          <cell r="CY68">
            <v>2007.6103241393257</v>
          </cell>
          <cell r="CZ68">
            <v>3841.5348877713004</v>
          </cell>
          <cell r="DA68">
            <v>3963.2928893735866</v>
          </cell>
          <cell r="DB68">
            <v>1960.6333921621663</v>
          </cell>
          <cell r="DE68">
            <v>0</v>
          </cell>
          <cell r="DG68">
            <v>2648.4101105499999</v>
          </cell>
          <cell r="DH68">
            <v>0</v>
          </cell>
          <cell r="DI68">
            <v>2648.4101105499999</v>
          </cell>
          <cell r="DJ68">
            <v>221.79169244000005</v>
          </cell>
          <cell r="DK68">
            <v>951.39924857999995</v>
          </cell>
          <cell r="DL68">
            <v>1337.37306115</v>
          </cell>
          <cell r="DM68">
            <v>137.84610837999995</v>
          </cell>
          <cell r="DN68">
            <v>3379.4845325921287</v>
          </cell>
          <cell r="DS68">
            <v>73</v>
          </cell>
          <cell r="DT68">
            <v>202.23975001333304</v>
          </cell>
          <cell r="DU68">
            <v>340.55043894068166</v>
          </cell>
          <cell r="DV68">
            <v>2763.6943436381139</v>
          </cell>
          <cell r="DW68">
            <v>202.23975001333304</v>
          </cell>
          <cell r="DX68" t="str">
            <v/>
          </cell>
          <cell r="DY68" t="str">
            <v/>
          </cell>
          <cell r="DZ68" t="str">
            <v/>
          </cell>
          <cell r="EA68" t="str">
            <v/>
          </cell>
          <cell r="EB68">
            <v>0</v>
          </cell>
          <cell r="EC68">
            <v>1131.7356273999999</v>
          </cell>
          <cell r="ED68">
            <v>17.569210549999998</v>
          </cell>
          <cell r="EE68">
            <v>335.6327546</v>
          </cell>
          <cell r="EF68">
            <v>669.69608814999992</v>
          </cell>
          <cell r="EG68">
            <v>108.83757410000001</v>
          </cell>
          <cell r="EH68">
            <v>210.02252780000001</v>
          </cell>
          <cell r="EI68">
            <v>3.2610385900000001</v>
          </cell>
          <cell r="EJ68">
            <v>51.45580812</v>
          </cell>
          <cell r="EK68">
            <v>131.85455195</v>
          </cell>
          <cell r="EL68">
            <v>23.451129139999999</v>
          </cell>
          <cell r="EM68">
            <v>921.71309960000008</v>
          </cell>
          <cell r="EN68">
            <v>14.308171959999999</v>
          </cell>
          <cell r="EO68">
            <v>284.17694647999997</v>
          </cell>
          <cell r="EP68">
            <v>537.84153619999995</v>
          </cell>
          <cell r="EQ68">
            <v>85.386444960000006</v>
          </cell>
          <cell r="ER68">
            <v>0</v>
          </cell>
          <cell r="ES68">
            <v>0</v>
          </cell>
          <cell r="ET68">
            <v>0</v>
          </cell>
          <cell r="EU68">
            <v>0</v>
          </cell>
          <cell r="EV68">
            <v>0</v>
          </cell>
          <cell r="EW68">
            <v>0</v>
          </cell>
          <cell r="EX68">
            <v>0</v>
          </cell>
          <cell r="EY68">
            <v>0</v>
          </cell>
          <cell r="EZ68">
            <v>0</v>
          </cell>
          <cell r="FA68">
            <v>0</v>
          </cell>
          <cell r="FB68">
            <v>921.71309960000008</v>
          </cell>
          <cell r="FC68">
            <v>14.308171959999999</v>
          </cell>
          <cell r="FD68">
            <v>284.17694647999997</v>
          </cell>
          <cell r="FE68">
            <v>537.84153619999995</v>
          </cell>
          <cell r="FF68">
            <v>85.386444960000006</v>
          </cell>
          <cell r="FG68" t="str">
            <v/>
          </cell>
          <cell r="FH68" t="str">
            <v/>
          </cell>
          <cell r="FI68" t="str">
            <v/>
          </cell>
          <cell r="FJ68" t="str">
            <v/>
          </cell>
          <cell r="FK68">
            <v>0</v>
          </cell>
          <cell r="FN68">
            <v>11773.071493446381</v>
          </cell>
          <cell r="FO68">
            <v>0</v>
          </cell>
          <cell r="FP68">
            <v>376.37899999999996</v>
          </cell>
          <cell r="FQ68">
            <v>0</v>
          </cell>
          <cell r="FR68">
            <v>2003.7250082983335</v>
          </cell>
          <cell r="FS68">
            <v>1945.1350082983336</v>
          </cell>
          <cell r="FT68">
            <v>2.74</v>
          </cell>
          <cell r="FU68">
            <v>55.85</v>
          </cell>
          <cell r="FV68">
            <v>148252</v>
          </cell>
          <cell r="FW68">
            <v>0</v>
          </cell>
          <cell r="FX68">
            <v>148252</v>
          </cell>
          <cell r="FZ68">
            <v>758.40588715000001</v>
          </cell>
          <cell r="GA68">
            <v>0</v>
          </cell>
          <cell r="GB68">
            <v>14.109</v>
          </cell>
          <cell r="GC68">
            <v>0</v>
          </cell>
          <cell r="GD68">
            <v>323.55900000000003</v>
          </cell>
          <cell r="GE68">
            <v>323.55900000000003</v>
          </cell>
          <cell r="GF68">
            <v>0</v>
          </cell>
          <cell r="GG68">
            <v>0</v>
          </cell>
          <cell r="GH68">
            <v>5039</v>
          </cell>
          <cell r="GI68">
            <v>0</v>
          </cell>
          <cell r="GJ68">
            <v>5039</v>
          </cell>
          <cell r="GK68">
            <v>6140.1608410664994</v>
          </cell>
          <cell r="GL68">
            <v>0</v>
          </cell>
          <cell r="GM68">
            <v>258.77600000000001</v>
          </cell>
          <cell r="GN68">
            <v>0</v>
          </cell>
          <cell r="GO68">
            <v>1287.7640000000001</v>
          </cell>
          <cell r="GP68">
            <v>1232.03</v>
          </cell>
          <cell r="GQ68">
            <v>0</v>
          </cell>
          <cell r="GR68">
            <v>51.734000000000002</v>
          </cell>
          <cell r="GS68">
            <v>76404</v>
          </cell>
          <cell r="GT68">
            <v>0</v>
          </cell>
          <cell r="GU68">
            <v>76404</v>
          </cell>
          <cell r="GV68">
            <v>0</v>
          </cell>
          <cell r="GW68">
            <v>0</v>
          </cell>
          <cell r="GX68">
            <v>0</v>
          </cell>
          <cell r="GY68">
            <v>0</v>
          </cell>
          <cell r="GZ68">
            <v>0</v>
          </cell>
          <cell r="HA68">
            <v>0</v>
          </cell>
          <cell r="HB68">
            <v>0</v>
          </cell>
          <cell r="HC68">
            <v>0</v>
          </cell>
          <cell r="HD68">
            <v>0</v>
          </cell>
          <cell r="HE68">
            <v>0</v>
          </cell>
          <cell r="HF68">
            <v>0</v>
          </cell>
          <cell r="HG68">
            <v>0</v>
          </cell>
          <cell r="HH68">
            <v>0</v>
          </cell>
          <cell r="HI68">
            <v>0</v>
          </cell>
          <cell r="HJ68">
            <v>0</v>
          </cell>
          <cell r="HK68">
            <v>0</v>
          </cell>
          <cell r="HL68">
            <v>0</v>
          </cell>
          <cell r="HM68">
            <v>0</v>
          </cell>
          <cell r="HN68">
            <v>0</v>
          </cell>
          <cell r="HO68">
            <v>0</v>
          </cell>
          <cell r="HP68">
            <v>0</v>
          </cell>
          <cell r="HQ68">
            <v>0</v>
          </cell>
          <cell r="HR68">
            <v>1143.433344503333</v>
          </cell>
          <cell r="HS68">
            <v>0</v>
          </cell>
          <cell r="HT68">
            <v>105</v>
          </cell>
          <cell r="HU68">
            <v>0</v>
          </cell>
          <cell r="HV68">
            <v>0</v>
          </cell>
          <cell r="HW68">
            <v>0</v>
          </cell>
          <cell r="HX68">
            <v>0</v>
          </cell>
          <cell r="HY68">
            <v>0</v>
          </cell>
          <cell r="HZ68">
            <v>1</v>
          </cell>
          <cell r="IA68">
            <v>0</v>
          </cell>
          <cell r="IB68">
            <v>1</v>
          </cell>
          <cell r="IC68">
            <v>4996.7274965631668</v>
          </cell>
          <cell r="ID68">
            <v>0</v>
          </cell>
          <cell r="IE68">
            <v>153.77599999999998</v>
          </cell>
          <cell r="IF68">
            <v>0</v>
          </cell>
          <cell r="IG68">
            <v>1287.7640000000001</v>
          </cell>
          <cell r="IH68">
            <v>1232.03</v>
          </cell>
          <cell r="II68">
            <v>0</v>
          </cell>
          <cell r="IJ68">
            <v>51.734000000000002</v>
          </cell>
          <cell r="IK68">
            <v>76403</v>
          </cell>
          <cell r="IL68">
            <v>0</v>
          </cell>
          <cell r="IM68">
            <v>76403</v>
          </cell>
          <cell r="IN68">
            <v>0</v>
          </cell>
          <cell r="IO68">
            <v>0</v>
          </cell>
          <cell r="IP68">
            <v>0</v>
          </cell>
          <cell r="IQ68">
            <v>0</v>
          </cell>
          <cell r="IR68">
            <v>0</v>
          </cell>
          <cell r="IS68">
            <v>0</v>
          </cell>
          <cell r="IT68">
            <v>0</v>
          </cell>
          <cell r="IU68">
            <v>0</v>
          </cell>
          <cell r="IV68">
            <v>0</v>
          </cell>
          <cell r="IW68">
            <v>0</v>
          </cell>
          <cell r="IX68">
            <v>0</v>
          </cell>
          <cell r="IY68">
            <v>509.59348974</v>
          </cell>
          <cell r="IZ68">
            <v>0</v>
          </cell>
          <cell r="JA68">
            <v>24.921999999999997</v>
          </cell>
          <cell r="JB68">
            <v>0</v>
          </cell>
          <cell r="JC68">
            <v>377.14400000000001</v>
          </cell>
          <cell r="JD68">
            <v>377.14400000000001</v>
          </cell>
          <cell r="JE68">
            <v>0</v>
          </cell>
          <cell r="JF68">
            <v>0</v>
          </cell>
          <cell r="JG68">
            <v>33</v>
          </cell>
          <cell r="JH68">
            <v>0</v>
          </cell>
          <cell r="JI68">
            <v>33</v>
          </cell>
          <cell r="JJ68">
            <v>166.82267041</v>
          </cell>
          <cell r="JK68">
            <v>0</v>
          </cell>
          <cell r="JL68">
            <v>7.0890000000000004</v>
          </cell>
          <cell r="JM68">
            <v>0</v>
          </cell>
          <cell r="JN68">
            <v>126.196</v>
          </cell>
          <cell r="JO68">
            <v>126.196</v>
          </cell>
          <cell r="JP68">
            <v>0</v>
          </cell>
          <cell r="JQ68">
            <v>0</v>
          </cell>
          <cell r="JR68">
            <v>1</v>
          </cell>
          <cell r="JS68">
            <v>0</v>
          </cell>
          <cell r="JT68">
            <v>1</v>
          </cell>
          <cell r="JU68">
            <v>342.77081932999999</v>
          </cell>
          <cell r="JV68">
            <v>0</v>
          </cell>
          <cell r="JW68">
            <v>17.832999999999998</v>
          </cell>
          <cell r="JX68">
            <v>0</v>
          </cell>
          <cell r="JY68">
            <v>250.94800000000001</v>
          </cell>
          <cell r="JZ68">
            <v>250.94800000000001</v>
          </cell>
          <cell r="KA68">
            <v>0</v>
          </cell>
          <cell r="KB68">
            <v>0</v>
          </cell>
          <cell r="KC68">
            <v>32</v>
          </cell>
          <cell r="KD68">
            <v>0</v>
          </cell>
          <cell r="KE68">
            <v>32</v>
          </cell>
          <cell r="KF68">
            <v>0</v>
          </cell>
          <cell r="KG68">
            <v>0</v>
          </cell>
          <cell r="KH68">
            <v>0</v>
          </cell>
          <cell r="KI68">
            <v>0</v>
          </cell>
          <cell r="KJ68">
            <v>0</v>
          </cell>
          <cell r="KK68">
            <v>0</v>
          </cell>
          <cell r="KL68">
            <v>0</v>
          </cell>
          <cell r="KM68">
            <v>0</v>
          </cell>
          <cell r="KN68">
            <v>0</v>
          </cell>
          <cell r="KO68">
            <v>0</v>
          </cell>
          <cell r="KP68">
            <v>0</v>
          </cell>
          <cell r="KQ68">
            <v>0</v>
          </cell>
          <cell r="KR68">
            <v>0</v>
          </cell>
          <cell r="KS68">
            <v>0</v>
          </cell>
          <cell r="KT68">
            <v>0</v>
          </cell>
          <cell r="KU68">
            <v>0</v>
          </cell>
          <cell r="KV68">
            <v>0</v>
          </cell>
          <cell r="KW68">
            <v>0</v>
          </cell>
          <cell r="KX68">
            <v>0</v>
          </cell>
          <cell r="KY68">
            <v>0</v>
          </cell>
          <cell r="KZ68">
            <v>0</v>
          </cell>
          <cell r="LA68">
            <v>0</v>
          </cell>
          <cell r="LB68">
            <v>342.77081932999999</v>
          </cell>
          <cell r="LC68">
            <v>0</v>
          </cell>
          <cell r="LD68">
            <v>17.832999999999998</v>
          </cell>
          <cell r="LE68">
            <v>0</v>
          </cell>
          <cell r="LF68">
            <v>250.94800000000001</v>
          </cell>
          <cell r="LG68">
            <v>250.94800000000001</v>
          </cell>
          <cell r="LH68">
            <v>0</v>
          </cell>
          <cell r="LI68">
            <v>0</v>
          </cell>
          <cell r="LJ68">
            <v>32</v>
          </cell>
          <cell r="LK68">
            <v>0</v>
          </cell>
          <cell r="LL68">
            <v>32</v>
          </cell>
          <cell r="LQ68">
            <v>0</v>
          </cell>
          <cell r="LR68">
            <v>55.8</v>
          </cell>
          <cell r="LS68">
            <v>0</v>
          </cell>
          <cell r="LT68">
            <v>0</v>
          </cell>
          <cell r="LU68">
            <v>0</v>
          </cell>
          <cell r="LX68">
            <v>0</v>
          </cell>
          <cell r="LY68">
            <v>0</v>
          </cell>
          <cell r="LZ68">
            <v>0</v>
          </cell>
          <cell r="MA68">
            <v>0</v>
          </cell>
          <cell r="MB68">
            <v>0</v>
          </cell>
          <cell r="MC68">
            <v>0</v>
          </cell>
          <cell r="MD68">
            <v>0</v>
          </cell>
          <cell r="ME68">
            <v>0</v>
          </cell>
          <cell r="MF68">
            <v>0</v>
          </cell>
          <cell r="MG68">
            <v>0</v>
          </cell>
          <cell r="MH68">
            <v>0</v>
          </cell>
          <cell r="MI68">
            <v>0</v>
          </cell>
          <cell r="MJ68">
            <v>0</v>
          </cell>
          <cell r="MK68">
            <v>0</v>
          </cell>
          <cell r="ML68">
            <v>0</v>
          </cell>
          <cell r="MM68">
            <v>0</v>
          </cell>
          <cell r="MN68">
            <v>0</v>
          </cell>
          <cell r="MO68">
            <v>0</v>
          </cell>
          <cell r="MP68">
            <v>0</v>
          </cell>
          <cell r="MQ68">
            <v>0</v>
          </cell>
          <cell r="MR68">
            <v>0</v>
          </cell>
          <cell r="MS68">
            <v>0</v>
          </cell>
          <cell r="MT68">
            <v>0</v>
          </cell>
          <cell r="MU68">
            <v>0</v>
          </cell>
          <cell r="MV68">
            <v>0</v>
          </cell>
          <cell r="MW68">
            <v>0</v>
          </cell>
          <cell r="MX68">
            <v>0</v>
          </cell>
          <cell r="MY68">
            <v>0</v>
          </cell>
          <cell r="MZ68">
            <v>0</v>
          </cell>
          <cell r="NA68">
            <v>0</v>
          </cell>
          <cell r="NB68">
            <v>0</v>
          </cell>
          <cell r="NC68">
            <v>0</v>
          </cell>
          <cell r="ND68">
            <v>0</v>
          </cell>
          <cell r="NE68">
            <v>0</v>
          </cell>
          <cell r="NF68">
            <v>0</v>
          </cell>
          <cell r="NG68">
            <v>0</v>
          </cell>
          <cell r="NH68">
            <v>0</v>
          </cell>
          <cell r="NI68">
            <v>0</v>
          </cell>
          <cell r="NJ68">
            <v>0</v>
          </cell>
          <cell r="NK68">
            <v>0</v>
          </cell>
          <cell r="NL68">
            <v>0</v>
          </cell>
          <cell r="NM68">
            <v>0</v>
          </cell>
          <cell r="NN68">
            <v>0</v>
          </cell>
          <cell r="NO68">
            <v>0</v>
          </cell>
          <cell r="NP68">
            <v>0</v>
          </cell>
          <cell r="NQ68">
            <v>0</v>
          </cell>
          <cell r="NR68">
            <v>0</v>
          </cell>
          <cell r="NS68">
            <v>0</v>
          </cell>
          <cell r="NT68">
            <v>0</v>
          </cell>
          <cell r="NU68">
            <v>0</v>
          </cell>
          <cell r="NV68">
            <v>0</v>
          </cell>
          <cell r="NW68">
            <v>0</v>
          </cell>
          <cell r="NX68">
            <v>0</v>
          </cell>
          <cell r="NY68">
            <v>0</v>
          </cell>
          <cell r="NZ68">
            <v>0</v>
          </cell>
          <cell r="OA68">
            <v>0</v>
          </cell>
          <cell r="OB68">
            <v>0</v>
          </cell>
          <cell r="OC68">
            <v>0</v>
          </cell>
          <cell r="OD68">
            <v>0</v>
          </cell>
          <cell r="OE68">
            <v>0</v>
          </cell>
          <cell r="OF68">
            <v>0</v>
          </cell>
          <cell r="OG68">
            <v>0</v>
          </cell>
          <cell r="OH68">
            <v>0</v>
          </cell>
          <cell r="OI68">
            <v>0</v>
          </cell>
          <cell r="OJ68">
            <v>0</v>
          </cell>
          <cell r="OL68" t="str">
            <v>нд</v>
          </cell>
          <cell r="OM68" t="str">
            <v>нд</v>
          </cell>
          <cell r="ON68" t="str">
            <v>нд</v>
          </cell>
          <cell r="OO68" t="str">
            <v>нд</v>
          </cell>
          <cell r="OP68" t="str">
            <v>нд</v>
          </cell>
          <cell r="OT68">
            <v>9766.9821273165726</v>
          </cell>
          <cell r="OV68">
            <v>709.20500000000004</v>
          </cell>
          <cell r="OW68">
            <v>119.191</v>
          </cell>
          <cell r="OX68">
            <v>0</v>
          </cell>
          <cell r="OY68">
            <v>10851</v>
          </cell>
          <cell r="OZ68">
            <v>2146.0064287200003</v>
          </cell>
        </row>
        <row r="69">
          <cell r="A69" t="str">
            <v>Г</v>
          </cell>
          <cell r="B69" t="str">
            <v>1.1.3.2</v>
          </cell>
          <cell r="C69" t="str">
            <v>Инвестиционные проекты, предусмотренные схемой и программой развития субъекта Российской Федерации всего, в том числе:</v>
          </cell>
          <cell r="D69" t="str">
            <v>Г</v>
          </cell>
          <cell r="E69">
            <v>0</v>
          </cell>
          <cell r="H69">
            <v>0</v>
          </cell>
          <cell r="J69">
            <v>3932.6022027855006</v>
          </cell>
          <cell r="K69">
            <v>0</v>
          </cell>
          <cell r="L69">
            <v>3932.6022027855006</v>
          </cell>
          <cell r="M69">
            <v>818.12398278000001</v>
          </cell>
          <cell r="N69">
            <v>0</v>
          </cell>
          <cell r="O69">
            <v>245.11748446749993</v>
          </cell>
          <cell r="P69">
            <v>749.55393913499995</v>
          </cell>
          <cell r="Q69">
            <v>2119.8067964030001</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0</v>
          </cell>
          <cell r="AQ69">
            <v>0</v>
          </cell>
          <cell r="AR69">
            <v>0</v>
          </cell>
          <cell r="AS69">
            <v>0</v>
          </cell>
          <cell r="AT69">
            <v>0</v>
          </cell>
          <cell r="AU69">
            <v>0</v>
          </cell>
          <cell r="AV69">
            <v>0</v>
          </cell>
          <cell r="AW69">
            <v>0</v>
          </cell>
          <cell r="AX69">
            <v>0</v>
          </cell>
          <cell r="AY69">
            <v>0</v>
          </cell>
          <cell r="AZ69">
            <v>0</v>
          </cell>
          <cell r="BA69">
            <v>0</v>
          </cell>
          <cell r="BB69" t="str">
            <v/>
          </cell>
          <cell r="BC69" t="str">
            <v/>
          </cell>
          <cell r="BD69" t="str">
            <v/>
          </cell>
          <cell r="BE69" t="str">
            <v/>
          </cell>
          <cell r="BF69">
            <v>0</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BZ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t="str">
            <v/>
          </cell>
          <cell r="CR69" t="str">
            <v/>
          </cell>
          <cell r="CS69" t="str">
            <v/>
          </cell>
          <cell r="CT69" t="str">
            <v/>
          </cell>
          <cell r="CU69">
            <v>0</v>
          </cell>
          <cell r="CX69">
            <v>11773.071493446381</v>
          </cell>
          <cell r="CY69">
            <v>2007.6103241393257</v>
          </cell>
          <cell r="CZ69">
            <v>3841.5348877713004</v>
          </cell>
          <cell r="DA69">
            <v>3963.2928893735866</v>
          </cell>
          <cell r="DB69">
            <v>1960.6333921621663</v>
          </cell>
          <cell r="DE69">
            <v>0</v>
          </cell>
          <cell r="DG69">
            <v>2648.4101105499999</v>
          </cell>
          <cell r="DH69">
            <v>0</v>
          </cell>
          <cell r="DI69">
            <v>2648.4101105499999</v>
          </cell>
          <cell r="DJ69">
            <v>221.79169244000005</v>
          </cell>
          <cell r="DK69">
            <v>951.39924857999995</v>
          </cell>
          <cell r="DL69">
            <v>1337.37306115</v>
          </cell>
          <cell r="DM69">
            <v>137.84610837999995</v>
          </cell>
          <cell r="DN69">
            <v>3379.4845325921287</v>
          </cell>
          <cell r="DS69">
            <v>73</v>
          </cell>
          <cell r="DT69">
            <v>202.23975001333304</v>
          </cell>
          <cell r="DU69">
            <v>340.55043894068166</v>
          </cell>
          <cell r="DV69">
            <v>2763.6943436381139</v>
          </cell>
          <cell r="DW69">
            <v>202.23975001333304</v>
          </cell>
          <cell r="DX69" t="str">
            <v/>
          </cell>
          <cell r="DY69" t="str">
            <v/>
          </cell>
          <cell r="DZ69" t="str">
            <v/>
          </cell>
          <cell r="EA69" t="str">
            <v/>
          </cell>
          <cell r="EB69">
            <v>0</v>
          </cell>
          <cell r="EC69">
            <v>1131.7356273999999</v>
          </cell>
          <cell r="ED69">
            <v>17.569210549999998</v>
          </cell>
          <cell r="EE69">
            <v>335.6327546</v>
          </cell>
          <cell r="EF69">
            <v>669.69608814999992</v>
          </cell>
          <cell r="EG69">
            <v>108.83757410000001</v>
          </cell>
          <cell r="EH69">
            <v>210.02252780000001</v>
          </cell>
          <cell r="EI69">
            <v>3.2610385900000001</v>
          </cell>
          <cell r="EJ69">
            <v>51.45580812</v>
          </cell>
          <cell r="EK69">
            <v>131.85455195</v>
          </cell>
          <cell r="EL69">
            <v>23.451129139999999</v>
          </cell>
          <cell r="EM69">
            <v>921.71309960000008</v>
          </cell>
          <cell r="EN69">
            <v>14.308171959999999</v>
          </cell>
          <cell r="EO69">
            <v>284.17694647999997</v>
          </cell>
          <cell r="EP69">
            <v>537.84153619999995</v>
          </cell>
          <cell r="EQ69">
            <v>85.386444960000006</v>
          </cell>
          <cell r="ER69">
            <v>0</v>
          </cell>
          <cell r="ES69">
            <v>0</v>
          </cell>
          <cell r="ET69">
            <v>0</v>
          </cell>
          <cell r="EU69">
            <v>0</v>
          </cell>
          <cell r="EV69">
            <v>0</v>
          </cell>
          <cell r="EW69">
            <v>0</v>
          </cell>
          <cell r="EX69">
            <v>0</v>
          </cell>
          <cell r="EY69">
            <v>0</v>
          </cell>
          <cell r="EZ69">
            <v>0</v>
          </cell>
          <cell r="FA69">
            <v>0</v>
          </cell>
          <cell r="FB69">
            <v>921.71309960000008</v>
          </cell>
          <cell r="FC69">
            <v>14.308171959999999</v>
          </cell>
          <cell r="FD69">
            <v>284.17694647999997</v>
          </cell>
          <cell r="FE69">
            <v>537.84153619999995</v>
          </cell>
          <cell r="FF69">
            <v>85.386444960000006</v>
          </cell>
          <cell r="FG69" t="str">
            <v/>
          </cell>
          <cell r="FH69" t="str">
            <v/>
          </cell>
          <cell r="FI69" t="str">
            <v/>
          </cell>
          <cell r="FJ69" t="str">
            <v/>
          </cell>
          <cell r="FK69">
            <v>0</v>
          </cell>
          <cell r="FN69">
            <v>11773.071493446381</v>
          </cell>
          <cell r="FO69">
            <v>0</v>
          </cell>
          <cell r="FP69">
            <v>376.37899999999996</v>
          </cell>
          <cell r="FQ69">
            <v>0</v>
          </cell>
          <cell r="FR69">
            <v>2003.7250082983335</v>
          </cell>
          <cell r="FS69">
            <v>1945.1350082983336</v>
          </cell>
          <cell r="FT69">
            <v>2.74</v>
          </cell>
          <cell r="FU69">
            <v>55.85</v>
          </cell>
          <cell r="FV69">
            <v>148252</v>
          </cell>
          <cell r="FW69">
            <v>0</v>
          </cell>
          <cell r="FX69">
            <v>148252</v>
          </cell>
          <cell r="FZ69">
            <v>758.40588715000001</v>
          </cell>
          <cell r="GA69">
            <v>0</v>
          </cell>
          <cell r="GB69">
            <v>14.109</v>
          </cell>
          <cell r="GC69">
            <v>0</v>
          </cell>
          <cell r="GD69">
            <v>323.55900000000003</v>
          </cell>
          <cell r="GE69">
            <v>323.55900000000003</v>
          </cell>
          <cell r="GF69">
            <v>0</v>
          </cell>
          <cell r="GG69">
            <v>0</v>
          </cell>
          <cell r="GH69">
            <v>5039</v>
          </cell>
          <cell r="GI69">
            <v>0</v>
          </cell>
          <cell r="GJ69">
            <v>5039</v>
          </cell>
          <cell r="GK69">
            <v>6140.1608410664994</v>
          </cell>
          <cell r="GL69">
            <v>0</v>
          </cell>
          <cell r="GM69">
            <v>258.77600000000001</v>
          </cell>
          <cell r="GN69">
            <v>0</v>
          </cell>
          <cell r="GO69">
            <v>1287.7640000000001</v>
          </cell>
          <cell r="GP69">
            <v>1232.03</v>
          </cell>
          <cell r="GQ69">
            <v>0</v>
          </cell>
          <cell r="GR69">
            <v>51.734000000000002</v>
          </cell>
          <cell r="GS69">
            <v>76404</v>
          </cell>
          <cell r="GT69">
            <v>0</v>
          </cell>
          <cell r="GU69">
            <v>76404</v>
          </cell>
          <cell r="GV69">
            <v>0</v>
          </cell>
          <cell r="GW69">
            <v>0</v>
          </cell>
          <cell r="GX69">
            <v>0</v>
          </cell>
          <cell r="GY69">
            <v>0</v>
          </cell>
          <cell r="GZ69">
            <v>0</v>
          </cell>
          <cell r="HA69">
            <v>0</v>
          </cell>
          <cell r="HB69">
            <v>0</v>
          </cell>
          <cell r="HC69">
            <v>0</v>
          </cell>
          <cell r="HD69">
            <v>0</v>
          </cell>
          <cell r="HE69">
            <v>0</v>
          </cell>
          <cell r="HF69">
            <v>0</v>
          </cell>
          <cell r="HG69">
            <v>0</v>
          </cell>
          <cell r="HH69">
            <v>0</v>
          </cell>
          <cell r="HI69">
            <v>0</v>
          </cell>
          <cell r="HJ69">
            <v>0</v>
          </cell>
          <cell r="HK69">
            <v>0</v>
          </cell>
          <cell r="HL69">
            <v>0</v>
          </cell>
          <cell r="HM69">
            <v>0</v>
          </cell>
          <cell r="HN69">
            <v>0</v>
          </cell>
          <cell r="HO69">
            <v>0</v>
          </cell>
          <cell r="HP69">
            <v>0</v>
          </cell>
          <cell r="HQ69">
            <v>0</v>
          </cell>
          <cell r="HR69">
            <v>1143.433344503333</v>
          </cell>
          <cell r="HS69">
            <v>0</v>
          </cell>
          <cell r="HT69">
            <v>105</v>
          </cell>
          <cell r="HU69">
            <v>0</v>
          </cell>
          <cell r="HV69">
            <v>0</v>
          </cell>
          <cell r="HW69">
            <v>0</v>
          </cell>
          <cell r="HX69">
            <v>0</v>
          </cell>
          <cell r="HY69">
            <v>0</v>
          </cell>
          <cell r="HZ69">
            <v>1</v>
          </cell>
          <cell r="IA69">
            <v>0</v>
          </cell>
          <cell r="IB69">
            <v>1</v>
          </cell>
          <cell r="IC69">
            <v>4996.7274965631668</v>
          </cell>
          <cell r="ID69">
            <v>0</v>
          </cell>
          <cell r="IE69">
            <v>153.77599999999998</v>
          </cell>
          <cell r="IF69">
            <v>0</v>
          </cell>
          <cell r="IG69">
            <v>1287.7640000000001</v>
          </cell>
          <cell r="IH69">
            <v>1232.03</v>
          </cell>
          <cell r="II69">
            <v>0</v>
          </cell>
          <cell r="IJ69">
            <v>51.734000000000002</v>
          </cell>
          <cell r="IK69">
            <v>76403</v>
          </cell>
          <cell r="IL69">
            <v>0</v>
          </cell>
          <cell r="IM69">
            <v>76403</v>
          </cell>
          <cell r="IN69">
            <v>0</v>
          </cell>
          <cell r="IO69">
            <v>0</v>
          </cell>
          <cell r="IP69">
            <v>0</v>
          </cell>
          <cell r="IQ69">
            <v>0</v>
          </cell>
          <cell r="IR69">
            <v>0</v>
          </cell>
          <cell r="IS69">
            <v>0</v>
          </cell>
          <cell r="IT69">
            <v>0</v>
          </cell>
          <cell r="IU69">
            <v>0</v>
          </cell>
          <cell r="IV69">
            <v>0</v>
          </cell>
          <cell r="IW69">
            <v>0</v>
          </cell>
          <cell r="IX69">
            <v>0</v>
          </cell>
          <cell r="IY69">
            <v>509.59348974</v>
          </cell>
          <cell r="IZ69">
            <v>0</v>
          </cell>
          <cell r="JA69">
            <v>24.921999999999997</v>
          </cell>
          <cell r="JB69">
            <v>0</v>
          </cell>
          <cell r="JC69">
            <v>377.14400000000001</v>
          </cell>
          <cell r="JD69">
            <v>377.14400000000001</v>
          </cell>
          <cell r="JE69">
            <v>0</v>
          </cell>
          <cell r="JF69">
            <v>0</v>
          </cell>
          <cell r="JG69">
            <v>33</v>
          </cell>
          <cell r="JH69">
            <v>0</v>
          </cell>
          <cell r="JI69">
            <v>33</v>
          </cell>
          <cell r="JJ69">
            <v>166.82267041</v>
          </cell>
          <cell r="JK69">
            <v>0</v>
          </cell>
          <cell r="JL69">
            <v>7.0890000000000004</v>
          </cell>
          <cell r="JM69">
            <v>0</v>
          </cell>
          <cell r="JN69">
            <v>126.196</v>
          </cell>
          <cell r="JO69">
            <v>126.196</v>
          </cell>
          <cell r="JP69">
            <v>0</v>
          </cell>
          <cell r="JQ69">
            <v>0</v>
          </cell>
          <cell r="JR69">
            <v>1</v>
          </cell>
          <cell r="JS69">
            <v>0</v>
          </cell>
          <cell r="JT69">
            <v>1</v>
          </cell>
          <cell r="JU69">
            <v>342.77081932999999</v>
          </cell>
          <cell r="JV69">
            <v>0</v>
          </cell>
          <cell r="JW69">
            <v>17.832999999999998</v>
          </cell>
          <cell r="JX69">
            <v>0</v>
          </cell>
          <cell r="JY69">
            <v>250.94800000000001</v>
          </cell>
          <cell r="JZ69">
            <v>250.94800000000001</v>
          </cell>
          <cell r="KA69">
            <v>0</v>
          </cell>
          <cell r="KB69">
            <v>0</v>
          </cell>
          <cell r="KC69">
            <v>32</v>
          </cell>
          <cell r="KD69">
            <v>0</v>
          </cell>
          <cell r="KE69">
            <v>32</v>
          </cell>
          <cell r="KF69">
            <v>0</v>
          </cell>
          <cell r="KG69">
            <v>0</v>
          </cell>
          <cell r="KH69">
            <v>0</v>
          </cell>
          <cell r="KI69">
            <v>0</v>
          </cell>
          <cell r="KJ69">
            <v>0</v>
          </cell>
          <cell r="KK69">
            <v>0</v>
          </cell>
          <cell r="KL69">
            <v>0</v>
          </cell>
          <cell r="KM69">
            <v>0</v>
          </cell>
          <cell r="KN69">
            <v>0</v>
          </cell>
          <cell r="KO69">
            <v>0</v>
          </cell>
          <cell r="KP69">
            <v>0</v>
          </cell>
          <cell r="KQ69">
            <v>0</v>
          </cell>
          <cell r="KR69">
            <v>0</v>
          </cell>
          <cell r="KS69">
            <v>0</v>
          </cell>
          <cell r="KT69">
            <v>0</v>
          </cell>
          <cell r="KU69">
            <v>0</v>
          </cell>
          <cell r="KV69">
            <v>0</v>
          </cell>
          <cell r="KW69">
            <v>0</v>
          </cell>
          <cell r="KX69">
            <v>0</v>
          </cell>
          <cell r="KY69">
            <v>0</v>
          </cell>
          <cell r="KZ69">
            <v>0</v>
          </cell>
          <cell r="LA69">
            <v>0</v>
          </cell>
          <cell r="LB69">
            <v>342.77081932999999</v>
          </cell>
          <cell r="LC69">
            <v>0</v>
          </cell>
          <cell r="LD69">
            <v>17.832999999999998</v>
          </cell>
          <cell r="LE69">
            <v>0</v>
          </cell>
          <cell r="LF69">
            <v>250.94800000000001</v>
          </cell>
          <cell r="LG69">
            <v>250.94800000000001</v>
          </cell>
          <cell r="LH69">
            <v>0</v>
          </cell>
          <cell r="LI69">
            <v>0</v>
          </cell>
          <cell r="LJ69">
            <v>32</v>
          </cell>
          <cell r="LK69">
            <v>0</v>
          </cell>
          <cell r="LL69">
            <v>32</v>
          </cell>
          <cell r="LQ69">
            <v>0</v>
          </cell>
          <cell r="LR69">
            <v>55.8</v>
          </cell>
          <cell r="LS69">
            <v>0</v>
          </cell>
          <cell r="LT69">
            <v>0</v>
          </cell>
          <cell r="LU69">
            <v>0</v>
          </cell>
          <cell r="LX69">
            <v>0</v>
          </cell>
          <cell r="LY69">
            <v>0</v>
          </cell>
          <cell r="LZ69">
            <v>0</v>
          </cell>
          <cell r="MA69">
            <v>0</v>
          </cell>
          <cell r="MB69">
            <v>0</v>
          </cell>
          <cell r="MC69">
            <v>0</v>
          </cell>
          <cell r="MD69">
            <v>0</v>
          </cell>
          <cell r="ME69">
            <v>0</v>
          </cell>
          <cell r="MF69">
            <v>0</v>
          </cell>
          <cell r="MG69">
            <v>0</v>
          </cell>
          <cell r="MH69">
            <v>0</v>
          </cell>
          <cell r="MI69">
            <v>0</v>
          </cell>
          <cell r="MJ69">
            <v>0</v>
          </cell>
          <cell r="MK69">
            <v>0</v>
          </cell>
          <cell r="ML69">
            <v>0</v>
          </cell>
          <cell r="MM69">
            <v>0</v>
          </cell>
          <cell r="MN69">
            <v>0</v>
          </cell>
          <cell r="MO69">
            <v>0</v>
          </cell>
          <cell r="MP69">
            <v>0</v>
          </cell>
          <cell r="MQ69">
            <v>0</v>
          </cell>
          <cell r="MR69">
            <v>0</v>
          </cell>
          <cell r="MS69">
            <v>0</v>
          </cell>
          <cell r="MT69">
            <v>0</v>
          </cell>
          <cell r="MU69">
            <v>0</v>
          </cell>
          <cell r="MV69">
            <v>0</v>
          </cell>
          <cell r="MW69">
            <v>0</v>
          </cell>
          <cell r="MX69">
            <v>0</v>
          </cell>
          <cell r="MY69">
            <v>0</v>
          </cell>
          <cell r="MZ69">
            <v>0</v>
          </cell>
          <cell r="NA69">
            <v>0</v>
          </cell>
          <cell r="NB69">
            <v>0</v>
          </cell>
          <cell r="NC69">
            <v>0</v>
          </cell>
          <cell r="ND69">
            <v>0</v>
          </cell>
          <cell r="NE69">
            <v>0</v>
          </cell>
          <cell r="NF69">
            <v>0</v>
          </cell>
          <cell r="NG69">
            <v>0</v>
          </cell>
          <cell r="NH69">
            <v>0</v>
          </cell>
          <cell r="NI69">
            <v>0</v>
          </cell>
          <cell r="NJ69">
            <v>0</v>
          </cell>
          <cell r="NK69">
            <v>0</v>
          </cell>
          <cell r="NL69">
            <v>0</v>
          </cell>
          <cell r="NM69">
            <v>0</v>
          </cell>
          <cell r="NN69">
            <v>0</v>
          </cell>
          <cell r="NO69">
            <v>0</v>
          </cell>
          <cell r="NP69">
            <v>0</v>
          </cell>
          <cell r="NQ69">
            <v>0</v>
          </cell>
          <cell r="NR69">
            <v>0</v>
          </cell>
          <cell r="NS69">
            <v>0</v>
          </cell>
          <cell r="NT69">
            <v>0</v>
          </cell>
          <cell r="NU69">
            <v>0</v>
          </cell>
          <cell r="NV69">
            <v>0</v>
          </cell>
          <cell r="NW69">
            <v>0</v>
          </cell>
          <cell r="NX69">
            <v>0</v>
          </cell>
          <cell r="NY69">
            <v>0</v>
          </cell>
          <cell r="NZ69">
            <v>0</v>
          </cell>
          <cell r="OA69">
            <v>0</v>
          </cell>
          <cell r="OB69">
            <v>0</v>
          </cell>
          <cell r="OC69">
            <v>0</v>
          </cell>
          <cell r="OD69">
            <v>0</v>
          </cell>
          <cell r="OE69">
            <v>0</v>
          </cell>
          <cell r="OF69">
            <v>0</v>
          </cell>
          <cell r="OG69">
            <v>0</v>
          </cell>
          <cell r="OH69">
            <v>0</v>
          </cell>
          <cell r="OI69">
            <v>0</v>
          </cell>
          <cell r="OJ69">
            <v>0</v>
          </cell>
          <cell r="OL69" t="str">
            <v>нд</v>
          </cell>
          <cell r="OM69" t="str">
            <v>нд</v>
          </cell>
          <cell r="ON69" t="str">
            <v>нд</v>
          </cell>
          <cell r="OO69" t="str">
            <v>нд</v>
          </cell>
          <cell r="OP69" t="str">
            <v>нд</v>
          </cell>
          <cell r="OT69">
            <v>9766.9821273165726</v>
          </cell>
          <cell r="OV69">
            <v>709.20500000000004</v>
          </cell>
          <cell r="OW69">
            <v>119.191</v>
          </cell>
          <cell r="OX69">
            <v>0</v>
          </cell>
          <cell r="OY69">
            <v>10851</v>
          </cell>
          <cell r="OZ69">
            <v>2146.0064287200003</v>
          </cell>
        </row>
        <row r="70">
          <cell r="A70" t="str">
            <v>Г</v>
          </cell>
          <cell r="B70" t="str">
            <v>1.1.4</v>
          </cell>
          <cell r="C70" t="str">
            <v>Прочее новое строительство объектов электросетевого хозяйства, всего, в том числе:</v>
          </cell>
          <cell r="D70" t="str">
            <v>Г</v>
          </cell>
          <cell r="E70">
            <v>1965.9633414902362</v>
          </cell>
          <cell r="H70">
            <v>1227.9268512644999</v>
          </cell>
          <cell r="J70">
            <v>4715.1373743212371</v>
          </cell>
          <cell r="K70">
            <v>782.53517153573614</v>
          </cell>
          <cell r="L70">
            <v>3932.6022027855006</v>
          </cell>
          <cell r="M70">
            <v>818.12398278000001</v>
          </cell>
          <cell r="N70">
            <v>0</v>
          </cell>
          <cell r="O70">
            <v>245.11748446749993</v>
          </cell>
          <cell r="P70">
            <v>749.55393913499995</v>
          </cell>
          <cell r="Q70">
            <v>2119.8067964030001</v>
          </cell>
          <cell r="R70">
            <v>789.50269483823604</v>
          </cell>
          <cell r="S70">
            <v>0</v>
          </cell>
          <cell r="T70">
            <v>0</v>
          </cell>
          <cell r="U70">
            <v>0</v>
          </cell>
          <cell r="V70">
            <v>0</v>
          </cell>
          <cell r="W70">
            <v>789.50269483823604</v>
          </cell>
          <cell r="X70">
            <v>0</v>
          </cell>
          <cell r="Y70">
            <v>0</v>
          </cell>
          <cell r="Z70">
            <v>0</v>
          </cell>
          <cell r="AA70">
            <v>0</v>
          </cell>
          <cell r="AB70">
            <v>0</v>
          </cell>
          <cell r="AC70">
            <v>0</v>
          </cell>
          <cell r="AD70">
            <v>0</v>
          </cell>
          <cell r="AE70">
            <v>0</v>
          </cell>
          <cell r="AF70">
            <v>0</v>
          </cell>
          <cell r="AG70">
            <v>0</v>
          </cell>
          <cell r="AH70">
            <v>0</v>
          </cell>
          <cell r="AI70">
            <v>0</v>
          </cell>
          <cell r="AJ70">
            <v>144</v>
          </cell>
          <cell r="AK70">
            <v>0</v>
          </cell>
          <cell r="AL70">
            <v>0</v>
          </cell>
          <cell r="AM70">
            <v>0</v>
          </cell>
          <cell r="AN70">
            <v>0</v>
          </cell>
          <cell r="AO70">
            <v>144</v>
          </cell>
          <cell r="AP70">
            <v>645.50269483823604</v>
          </cell>
          <cell r="AQ70">
            <v>0</v>
          </cell>
          <cell r="AR70">
            <v>0</v>
          </cell>
          <cell r="AS70">
            <v>0</v>
          </cell>
          <cell r="AT70">
            <v>0</v>
          </cell>
          <cell r="AU70">
            <v>645.50269483823604</v>
          </cell>
          <cell r="AV70">
            <v>0</v>
          </cell>
          <cell r="AW70">
            <v>0</v>
          </cell>
          <cell r="AX70">
            <v>0</v>
          </cell>
          <cell r="AY70">
            <v>0</v>
          </cell>
          <cell r="AZ70">
            <v>0</v>
          </cell>
          <cell r="BA70">
            <v>0</v>
          </cell>
          <cell r="BB70" t="str">
            <v/>
          </cell>
          <cell r="BC70" t="str">
            <v/>
          </cell>
          <cell r="BD70">
            <v>3</v>
          </cell>
          <cell r="BE70" t="str">
            <v/>
          </cell>
          <cell r="BF70" t="str">
            <v>3</v>
          </cell>
          <cell r="BG70">
            <v>44.498681310000002</v>
          </cell>
          <cell r="BH70">
            <v>0</v>
          </cell>
          <cell r="BI70">
            <v>0</v>
          </cell>
          <cell r="BJ70">
            <v>4.4408920985006262E-15</v>
          </cell>
          <cell r="BK70">
            <v>0</v>
          </cell>
          <cell r="BL70">
            <v>44.498681310000002</v>
          </cell>
          <cell r="BM70">
            <v>10.74012901</v>
          </cell>
          <cell r="BN70">
            <v>0</v>
          </cell>
          <cell r="BO70">
            <v>0</v>
          </cell>
          <cell r="BP70">
            <v>8.9501075083333337</v>
          </cell>
          <cell r="BQ70">
            <v>0</v>
          </cell>
          <cell r="BR70">
            <v>1.7900215016666663</v>
          </cell>
          <cell r="BS70">
            <v>33.758552299999998</v>
          </cell>
          <cell r="BT70">
            <v>0</v>
          </cell>
          <cell r="BU70">
            <v>0</v>
          </cell>
          <cell r="BV70">
            <v>-8.9501075083333301</v>
          </cell>
          <cell r="BW70">
            <v>0</v>
          </cell>
          <cell r="BX70">
            <v>42.70865980833333</v>
          </cell>
          <cell r="BY70">
            <v>0</v>
          </cell>
          <cell r="BZ70">
            <v>0</v>
          </cell>
          <cell r="CA70">
            <v>0</v>
          </cell>
          <cell r="CB70">
            <v>0</v>
          </cell>
          <cell r="CC70">
            <v>0</v>
          </cell>
          <cell r="CD70">
            <v>0</v>
          </cell>
          <cell r="CE70">
            <v>0</v>
          </cell>
          <cell r="CF70">
            <v>0</v>
          </cell>
          <cell r="CG70">
            <v>0</v>
          </cell>
          <cell r="CH70">
            <v>0</v>
          </cell>
          <cell r="CI70">
            <v>0</v>
          </cell>
          <cell r="CJ70">
            <v>0</v>
          </cell>
          <cell r="CK70">
            <v>33.758552299999998</v>
          </cell>
          <cell r="CL70">
            <v>0</v>
          </cell>
          <cell r="CM70">
            <v>0</v>
          </cell>
          <cell r="CN70">
            <v>-8.9501075083333301</v>
          </cell>
          <cell r="CO70">
            <v>0</v>
          </cell>
          <cell r="CP70">
            <v>42.70865980833333</v>
          </cell>
          <cell r="CQ70" t="str">
            <v/>
          </cell>
          <cell r="CR70" t="str">
            <v/>
          </cell>
          <cell r="CS70" t="str">
            <v/>
          </cell>
          <cell r="CT70" t="str">
            <v/>
          </cell>
          <cell r="CU70">
            <v>0</v>
          </cell>
          <cell r="CX70">
            <v>11773.071493446381</v>
          </cell>
          <cell r="CY70">
            <v>2007.6103241393257</v>
          </cell>
          <cell r="CZ70">
            <v>3841.5348877713004</v>
          </cell>
          <cell r="DA70">
            <v>3963.2928893735866</v>
          </cell>
          <cell r="DB70">
            <v>1960.6333921621663</v>
          </cell>
          <cell r="DE70">
            <v>1059.06895052</v>
          </cell>
          <cell r="DG70">
            <v>3256.5422342773027</v>
          </cell>
          <cell r="DH70">
            <v>608.13212372730266</v>
          </cell>
          <cell r="DI70">
            <v>2648.4101105499999</v>
          </cell>
          <cell r="DJ70">
            <v>221.79169244000005</v>
          </cell>
          <cell r="DK70">
            <v>951.39924857999995</v>
          </cell>
          <cell r="DL70">
            <v>1337.37306115</v>
          </cell>
          <cell r="DM70">
            <v>137.84610837999995</v>
          </cell>
          <cell r="DN70">
            <v>3379.4845325921287</v>
          </cell>
          <cell r="DS70">
            <v>73</v>
          </cell>
          <cell r="DT70">
            <v>202.23975001333304</v>
          </cell>
          <cell r="DU70">
            <v>340.55043894068166</v>
          </cell>
          <cell r="DV70">
            <v>2763.6943436381139</v>
          </cell>
          <cell r="DW70">
            <v>202.23975001333304</v>
          </cell>
          <cell r="DX70">
            <v>1</v>
          </cell>
          <cell r="DY70">
            <v>1</v>
          </cell>
          <cell r="DZ70" t="str">
            <v/>
          </cell>
          <cell r="EA70" t="str">
            <v/>
          </cell>
          <cell r="EB70" t="str">
            <v>1 1</v>
          </cell>
          <cell r="EC70">
            <v>1131.7356273999999</v>
          </cell>
          <cell r="ED70">
            <v>17.569210549999998</v>
          </cell>
          <cell r="EE70">
            <v>335.6327546</v>
          </cell>
          <cell r="EF70">
            <v>669.69608814999992</v>
          </cell>
          <cell r="EG70">
            <v>108.83757410000001</v>
          </cell>
          <cell r="EH70">
            <v>210.02252780000001</v>
          </cell>
          <cell r="EI70">
            <v>3.2610385900000001</v>
          </cell>
          <cell r="EJ70">
            <v>51.45580812</v>
          </cell>
          <cell r="EK70">
            <v>131.85455195</v>
          </cell>
          <cell r="EL70">
            <v>23.451129139999999</v>
          </cell>
          <cell r="EM70">
            <v>921.71309960000008</v>
          </cell>
          <cell r="EN70">
            <v>14.308171959999999</v>
          </cell>
          <cell r="EO70">
            <v>284.17694647999997</v>
          </cell>
          <cell r="EP70">
            <v>537.84153619999995</v>
          </cell>
          <cell r="EQ70">
            <v>85.386444960000006</v>
          </cell>
          <cell r="ER70">
            <v>0</v>
          </cell>
          <cell r="ES70">
            <v>0</v>
          </cell>
          <cell r="ET70">
            <v>0</v>
          </cell>
          <cell r="EU70">
            <v>0</v>
          </cell>
          <cell r="EV70">
            <v>0</v>
          </cell>
          <cell r="EW70">
            <v>0</v>
          </cell>
          <cell r="EX70">
            <v>0</v>
          </cell>
          <cell r="EY70">
            <v>0</v>
          </cell>
          <cell r="EZ70">
            <v>0</v>
          </cell>
          <cell r="FA70">
            <v>0</v>
          </cell>
          <cell r="FB70">
            <v>921.71309960000008</v>
          </cell>
          <cell r="FC70">
            <v>14.308171959999999</v>
          </cell>
          <cell r="FD70">
            <v>284.17694647999997</v>
          </cell>
          <cell r="FE70">
            <v>537.84153619999995</v>
          </cell>
          <cell r="FF70">
            <v>85.386444960000006</v>
          </cell>
          <cell r="FG70" t="str">
            <v/>
          </cell>
          <cell r="FH70" t="str">
            <v/>
          </cell>
          <cell r="FI70">
            <v>1</v>
          </cell>
          <cell r="FJ70">
            <v>1</v>
          </cell>
          <cell r="FK70" t="str">
            <v>1 1</v>
          </cell>
          <cell r="FN70">
            <v>11773.071493446381</v>
          </cell>
          <cell r="FO70">
            <v>0</v>
          </cell>
          <cell r="FP70">
            <v>376.37899999999996</v>
          </cell>
          <cell r="FQ70">
            <v>0</v>
          </cell>
          <cell r="FR70">
            <v>2003.7250082983335</v>
          </cell>
          <cell r="FS70">
            <v>1945.1350082983336</v>
          </cell>
          <cell r="FT70">
            <v>2.74</v>
          </cell>
          <cell r="FU70">
            <v>55.85</v>
          </cell>
          <cell r="FV70">
            <v>148252</v>
          </cell>
          <cell r="FW70">
            <v>0</v>
          </cell>
          <cell r="FX70">
            <v>148252</v>
          </cell>
          <cell r="FZ70">
            <v>758.40588715000001</v>
          </cell>
          <cell r="GA70">
            <v>0</v>
          </cell>
          <cell r="GB70">
            <v>14.109</v>
          </cell>
          <cell r="GC70">
            <v>0</v>
          </cell>
          <cell r="GD70">
            <v>323.55900000000003</v>
          </cell>
          <cell r="GE70">
            <v>323.55900000000003</v>
          </cell>
          <cell r="GF70">
            <v>0</v>
          </cell>
          <cell r="GG70">
            <v>0</v>
          </cell>
          <cell r="GH70">
            <v>5039</v>
          </cell>
          <cell r="GI70">
            <v>0</v>
          </cell>
          <cell r="GJ70">
            <v>5039</v>
          </cell>
          <cell r="GK70">
            <v>6140.1608410664994</v>
          </cell>
          <cell r="GL70">
            <v>0</v>
          </cell>
          <cell r="GM70">
            <v>258.77600000000001</v>
          </cell>
          <cell r="GN70">
            <v>0</v>
          </cell>
          <cell r="GO70">
            <v>1287.7640000000001</v>
          </cell>
          <cell r="GP70">
            <v>1232.03</v>
          </cell>
          <cell r="GQ70">
            <v>0</v>
          </cell>
          <cell r="GR70">
            <v>51.734000000000002</v>
          </cell>
          <cell r="GS70">
            <v>76404</v>
          </cell>
          <cell r="GT70">
            <v>0</v>
          </cell>
          <cell r="GU70">
            <v>76404</v>
          </cell>
          <cell r="GV70">
            <v>0</v>
          </cell>
          <cell r="GW70">
            <v>0</v>
          </cell>
          <cell r="GX70">
            <v>0</v>
          </cell>
          <cell r="GY70">
            <v>0</v>
          </cell>
          <cell r="GZ70">
            <v>0</v>
          </cell>
          <cell r="HA70">
            <v>0</v>
          </cell>
          <cell r="HB70">
            <v>0</v>
          </cell>
          <cell r="HC70">
            <v>0</v>
          </cell>
          <cell r="HD70">
            <v>0</v>
          </cell>
          <cell r="HE70">
            <v>0</v>
          </cell>
          <cell r="HF70">
            <v>0</v>
          </cell>
          <cell r="HG70">
            <v>0</v>
          </cell>
          <cell r="HH70">
            <v>0</v>
          </cell>
          <cell r="HI70">
            <v>0</v>
          </cell>
          <cell r="HJ70">
            <v>0</v>
          </cell>
          <cell r="HK70">
            <v>0</v>
          </cell>
          <cell r="HL70">
            <v>0</v>
          </cell>
          <cell r="HM70">
            <v>0</v>
          </cell>
          <cell r="HN70">
            <v>0</v>
          </cell>
          <cell r="HO70">
            <v>0</v>
          </cell>
          <cell r="HP70">
            <v>0</v>
          </cell>
          <cell r="HQ70">
            <v>0</v>
          </cell>
          <cell r="HR70">
            <v>1143.433344503333</v>
          </cell>
          <cell r="HS70">
            <v>0</v>
          </cell>
          <cell r="HT70">
            <v>105</v>
          </cell>
          <cell r="HU70">
            <v>0</v>
          </cell>
          <cell r="HV70">
            <v>0</v>
          </cell>
          <cell r="HW70">
            <v>0</v>
          </cell>
          <cell r="HX70">
            <v>0</v>
          </cell>
          <cell r="HY70">
            <v>0</v>
          </cell>
          <cell r="HZ70">
            <v>1</v>
          </cell>
          <cell r="IA70">
            <v>0</v>
          </cell>
          <cell r="IB70">
            <v>1</v>
          </cell>
          <cell r="IC70">
            <v>4996.7274965631668</v>
          </cell>
          <cell r="ID70">
            <v>0</v>
          </cell>
          <cell r="IE70">
            <v>153.77599999999998</v>
          </cell>
          <cell r="IF70">
            <v>0</v>
          </cell>
          <cell r="IG70">
            <v>1287.7640000000001</v>
          </cell>
          <cell r="IH70">
            <v>1232.03</v>
          </cell>
          <cell r="II70">
            <v>0</v>
          </cell>
          <cell r="IJ70">
            <v>51.734000000000002</v>
          </cell>
          <cell r="IK70">
            <v>76403</v>
          </cell>
          <cell r="IL70">
            <v>0</v>
          </cell>
          <cell r="IM70">
            <v>76403</v>
          </cell>
          <cell r="IN70">
            <v>0</v>
          </cell>
          <cell r="IO70">
            <v>0</v>
          </cell>
          <cell r="IP70">
            <v>0</v>
          </cell>
          <cell r="IQ70">
            <v>0</v>
          </cell>
          <cell r="IR70">
            <v>0</v>
          </cell>
          <cell r="IS70">
            <v>0</v>
          </cell>
          <cell r="IT70">
            <v>0</v>
          </cell>
          <cell r="IU70">
            <v>0</v>
          </cell>
          <cell r="IV70">
            <v>0</v>
          </cell>
          <cell r="IW70">
            <v>0</v>
          </cell>
          <cell r="IX70">
            <v>0</v>
          </cell>
          <cell r="IY70">
            <v>509.59348974</v>
          </cell>
          <cell r="IZ70">
            <v>0</v>
          </cell>
          <cell r="JA70">
            <v>24.921999999999997</v>
          </cell>
          <cell r="JB70">
            <v>0</v>
          </cell>
          <cell r="JC70">
            <v>377.14400000000001</v>
          </cell>
          <cell r="JD70">
            <v>377.14400000000001</v>
          </cell>
          <cell r="JE70">
            <v>0</v>
          </cell>
          <cell r="JF70">
            <v>0</v>
          </cell>
          <cell r="JG70">
            <v>33</v>
          </cell>
          <cell r="JH70">
            <v>0</v>
          </cell>
          <cell r="JI70">
            <v>33</v>
          </cell>
          <cell r="JJ70">
            <v>166.82267041</v>
          </cell>
          <cell r="JK70">
            <v>0</v>
          </cell>
          <cell r="JL70">
            <v>7.0890000000000004</v>
          </cell>
          <cell r="JM70">
            <v>0</v>
          </cell>
          <cell r="JN70">
            <v>126.196</v>
          </cell>
          <cell r="JO70">
            <v>126.196</v>
          </cell>
          <cell r="JP70">
            <v>0</v>
          </cell>
          <cell r="JQ70">
            <v>0</v>
          </cell>
          <cell r="JR70">
            <v>1</v>
          </cell>
          <cell r="JS70">
            <v>0</v>
          </cell>
          <cell r="JT70">
            <v>1</v>
          </cell>
          <cell r="JU70">
            <v>342.77081932999999</v>
          </cell>
          <cell r="JV70">
            <v>0</v>
          </cell>
          <cell r="JW70">
            <v>17.832999999999998</v>
          </cell>
          <cell r="JX70">
            <v>0</v>
          </cell>
          <cell r="JY70">
            <v>250.94800000000001</v>
          </cell>
          <cell r="JZ70">
            <v>250.94800000000001</v>
          </cell>
          <cell r="KA70">
            <v>0</v>
          </cell>
          <cell r="KB70">
            <v>0</v>
          </cell>
          <cell r="KC70">
            <v>32</v>
          </cell>
          <cell r="KD70">
            <v>0</v>
          </cell>
          <cell r="KE70">
            <v>32</v>
          </cell>
          <cell r="KF70">
            <v>0</v>
          </cell>
          <cell r="KG70">
            <v>0</v>
          </cell>
          <cell r="KH70">
            <v>0</v>
          </cell>
          <cell r="KI70">
            <v>0</v>
          </cell>
          <cell r="KJ70">
            <v>0</v>
          </cell>
          <cell r="KK70">
            <v>0</v>
          </cell>
          <cell r="KL70">
            <v>0</v>
          </cell>
          <cell r="KM70">
            <v>0</v>
          </cell>
          <cell r="KN70">
            <v>0</v>
          </cell>
          <cell r="KO70">
            <v>0</v>
          </cell>
          <cell r="KP70">
            <v>0</v>
          </cell>
          <cell r="KQ70">
            <v>0</v>
          </cell>
          <cell r="KR70">
            <v>0</v>
          </cell>
          <cell r="KS70">
            <v>0</v>
          </cell>
          <cell r="KT70">
            <v>0</v>
          </cell>
          <cell r="KU70">
            <v>0</v>
          </cell>
          <cell r="KV70">
            <v>0</v>
          </cell>
          <cell r="KW70">
            <v>0</v>
          </cell>
          <cell r="KX70">
            <v>0</v>
          </cell>
          <cell r="KY70">
            <v>0</v>
          </cell>
          <cell r="KZ70">
            <v>0</v>
          </cell>
          <cell r="LA70">
            <v>0</v>
          </cell>
          <cell r="LB70">
            <v>342.77081932999999</v>
          </cell>
          <cell r="LC70">
            <v>0</v>
          </cell>
          <cell r="LD70">
            <v>17.832999999999998</v>
          </cell>
          <cell r="LE70">
            <v>0</v>
          </cell>
          <cell r="LF70">
            <v>250.94800000000001</v>
          </cell>
          <cell r="LG70">
            <v>250.94800000000001</v>
          </cell>
          <cell r="LH70">
            <v>0</v>
          </cell>
          <cell r="LI70">
            <v>0</v>
          </cell>
          <cell r="LJ70">
            <v>32</v>
          </cell>
          <cell r="LK70">
            <v>0</v>
          </cell>
          <cell r="LL70">
            <v>32</v>
          </cell>
          <cell r="LQ70">
            <v>0</v>
          </cell>
          <cell r="LR70">
            <v>55.8</v>
          </cell>
          <cell r="LS70">
            <v>0</v>
          </cell>
          <cell r="LT70">
            <v>0</v>
          </cell>
          <cell r="LU70">
            <v>0</v>
          </cell>
          <cell r="LX70">
            <v>0</v>
          </cell>
          <cell r="LY70">
            <v>0</v>
          </cell>
          <cell r="LZ70">
            <v>0</v>
          </cell>
          <cell r="MA70">
            <v>0</v>
          </cell>
          <cell r="MB70">
            <v>0</v>
          </cell>
          <cell r="MC70">
            <v>0</v>
          </cell>
          <cell r="MD70">
            <v>0</v>
          </cell>
          <cell r="ME70">
            <v>0</v>
          </cell>
          <cell r="MF70">
            <v>0</v>
          </cell>
          <cell r="MG70">
            <v>0</v>
          </cell>
          <cell r="MH70">
            <v>0</v>
          </cell>
          <cell r="MI70">
            <v>0</v>
          </cell>
          <cell r="MJ70">
            <v>0</v>
          </cell>
          <cell r="MK70">
            <v>0</v>
          </cell>
          <cell r="ML70">
            <v>0</v>
          </cell>
          <cell r="MM70">
            <v>0</v>
          </cell>
          <cell r="MN70">
            <v>0</v>
          </cell>
          <cell r="MO70">
            <v>0</v>
          </cell>
          <cell r="MP70">
            <v>0</v>
          </cell>
          <cell r="MQ70">
            <v>0</v>
          </cell>
          <cell r="MR70">
            <v>0</v>
          </cell>
          <cell r="MS70">
            <v>0</v>
          </cell>
          <cell r="MT70">
            <v>0</v>
          </cell>
          <cell r="MU70">
            <v>0</v>
          </cell>
          <cell r="MV70">
            <v>0</v>
          </cell>
          <cell r="MW70">
            <v>0</v>
          </cell>
          <cell r="MX70">
            <v>0</v>
          </cell>
          <cell r="MY70">
            <v>0</v>
          </cell>
          <cell r="MZ70">
            <v>0</v>
          </cell>
          <cell r="NA70">
            <v>0</v>
          </cell>
          <cell r="NB70">
            <v>0</v>
          </cell>
          <cell r="NC70">
            <v>0</v>
          </cell>
          <cell r="ND70">
            <v>0</v>
          </cell>
          <cell r="NE70">
            <v>0</v>
          </cell>
          <cell r="NF70">
            <v>0</v>
          </cell>
          <cell r="NG70">
            <v>0</v>
          </cell>
          <cell r="NH70">
            <v>0</v>
          </cell>
          <cell r="NI70">
            <v>0</v>
          </cell>
          <cell r="NJ70">
            <v>0</v>
          </cell>
          <cell r="NK70">
            <v>0</v>
          </cell>
          <cell r="NL70">
            <v>0</v>
          </cell>
          <cell r="NM70">
            <v>0</v>
          </cell>
          <cell r="NN70">
            <v>0</v>
          </cell>
          <cell r="NO70">
            <v>0</v>
          </cell>
          <cell r="NP70">
            <v>0</v>
          </cell>
          <cell r="NQ70">
            <v>0</v>
          </cell>
          <cell r="NR70">
            <v>0</v>
          </cell>
          <cell r="NS70">
            <v>0</v>
          </cell>
          <cell r="NT70">
            <v>0</v>
          </cell>
          <cell r="NU70">
            <v>0</v>
          </cell>
          <cell r="NV70">
            <v>0</v>
          </cell>
          <cell r="NW70">
            <v>0</v>
          </cell>
          <cell r="NX70">
            <v>0</v>
          </cell>
          <cell r="NY70">
            <v>0</v>
          </cell>
          <cell r="NZ70">
            <v>0</v>
          </cell>
          <cell r="OA70">
            <v>0</v>
          </cell>
          <cell r="OB70">
            <v>0</v>
          </cell>
          <cell r="OC70">
            <v>0</v>
          </cell>
          <cell r="OD70">
            <v>0</v>
          </cell>
          <cell r="OE70">
            <v>0</v>
          </cell>
          <cell r="OF70">
            <v>0</v>
          </cell>
          <cell r="OG70">
            <v>0</v>
          </cell>
          <cell r="OH70">
            <v>0</v>
          </cell>
          <cell r="OI70">
            <v>0</v>
          </cell>
          <cell r="OJ70">
            <v>0</v>
          </cell>
          <cell r="OL70" t="str">
            <v>нд</v>
          </cell>
          <cell r="OM70" t="str">
            <v>нд</v>
          </cell>
          <cell r="ON70" t="str">
            <v>нд</v>
          </cell>
          <cell r="OO70" t="str">
            <v>нд</v>
          </cell>
          <cell r="OP70" t="str">
            <v>нд</v>
          </cell>
          <cell r="OT70">
            <v>9766.9821273165726</v>
          </cell>
          <cell r="OV70">
            <v>709.20500000000004</v>
          </cell>
          <cell r="OW70">
            <v>119.191</v>
          </cell>
          <cell r="OX70">
            <v>0</v>
          </cell>
          <cell r="OY70">
            <v>10851</v>
          </cell>
          <cell r="OZ70">
            <v>2146.0064287200003</v>
          </cell>
        </row>
        <row r="71">
          <cell r="A71" t="str">
            <v>L_Che367</v>
          </cell>
          <cell r="B71" t="str">
            <v>1.1.4</v>
          </cell>
          <cell r="C71" t="str">
            <v>Строительство и реконструкция сети 10-0,4 кВ (ВЛ 0,4 кВ протяженностью 67,188 км, ВЛ-10 кВ протяженностью 4,401 км, ТП 6(10)/0,4 кВ общей мощностью 6,75 МВА) в рамках "Плана (программы) снижения потерь электрической энергии в электрических сетях Ачхой-Мартановских РЭС АО "Чеченэнерго"</v>
          </cell>
          <cell r="D71" t="str">
            <v>L_Che367</v>
          </cell>
          <cell r="E71">
            <v>133.23872162599199</v>
          </cell>
          <cell r="H71">
            <v>119.66408381299998</v>
          </cell>
          <cell r="J71">
            <v>67.532118153992002</v>
          </cell>
          <cell r="K71">
            <v>16.740371522992007</v>
          </cell>
          <cell r="L71">
            <v>50.791746630999988</v>
          </cell>
          <cell r="M71">
            <v>0</v>
          </cell>
          <cell r="N71">
            <v>0</v>
          </cell>
          <cell r="O71">
            <v>1.15255555</v>
          </cell>
          <cell r="P71">
            <v>0</v>
          </cell>
          <cell r="Q71">
            <v>49.639191080999993</v>
          </cell>
          <cell r="R71">
            <v>16.740371523992003</v>
          </cell>
          <cell r="S71">
            <v>0</v>
          </cell>
          <cell r="T71">
            <v>0</v>
          </cell>
          <cell r="U71">
            <v>0</v>
          </cell>
          <cell r="V71">
            <v>0</v>
          </cell>
          <cell r="W71">
            <v>16.740371523992003</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16.740371523992003</v>
          </cell>
          <cell r="AQ71">
            <v>0</v>
          </cell>
          <cell r="AR71">
            <v>0</v>
          </cell>
          <cell r="AS71">
            <v>0</v>
          </cell>
          <cell r="AT71">
            <v>0</v>
          </cell>
          <cell r="AU71">
            <v>16.740371523992003</v>
          </cell>
          <cell r="AV71">
            <v>0</v>
          </cell>
          <cell r="AW71">
            <v>0</v>
          </cell>
          <cell r="AX71">
            <v>0</v>
          </cell>
          <cell r="AY71">
            <v>0</v>
          </cell>
          <cell r="AZ71">
            <v>0</v>
          </cell>
          <cell r="BA71">
            <v>0</v>
          </cell>
          <cell r="BB71" t="str">
            <v/>
          </cell>
          <cell r="BC71" t="str">
            <v/>
          </cell>
          <cell r="BD71" t="str">
            <v/>
          </cell>
          <cell r="BE71" t="str">
            <v/>
          </cell>
          <cell r="BF71">
            <v>0</v>
          </cell>
          <cell r="BG71">
            <v>3.1657337100000005</v>
          </cell>
          <cell r="BH71">
            <v>0</v>
          </cell>
          <cell r="BI71">
            <v>0</v>
          </cell>
          <cell r="BJ71">
            <v>-3.1086244689504383E-15</v>
          </cell>
          <cell r="BK71">
            <v>0</v>
          </cell>
          <cell r="BL71">
            <v>3.1657337100000031</v>
          </cell>
          <cell r="BM71">
            <v>2.0039895200000002</v>
          </cell>
          <cell r="BN71">
            <v>0</v>
          </cell>
          <cell r="BO71">
            <v>0</v>
          </cell>
          <cell r="BP71">
            <v>1.669991266666667</v>
          </cell>
          <cell r="BQ71">
            <v>0</v>
          </cell>
          <cell r="BR71">
            <v>0.33399825333333322</v>
          </cell>
          <cell r="BS71">
            <v>1.1617441900000001</v>
          </cell>
          <cell r="BT71">
            <v>0</v>
          </cell>
          <cell r="BU71">
            <v>0</v>
          </cell>
          <cell r="BV71">
            <v>-1.6699912666666701</v>
          </cell>
          <cell r="BW71">
            <v>0</v>
          </cell>
          <cell r="BX71">
            <v>2.8317354566666699</v>
          </cell>
          <cell r="BY71">
            <v>0</v>
          </cell>
          <cell r="BZ71">
            <v>0</v>
          </cell>
          <cell r="CA71">
            <v>0</v>
          </cell>
          <cell r="CB71">
            <v>0</v>
          </cell>
          <cell r="CC71">
            <v>0</v>
          </cell>
          <cell r="CD71">
            <v>0</v>
          </cell>
          <cell r="CE71">
            <v>0</v>
          </cell>
          <cell r="CF71">
            <v>0</v>
          </cell>
          <cell r="CG71">
            <v>0</v>
          </cell>
          <cell r="CH71">
            <v>0</v>
          </cell>
          <cell r="CI71">
            <v>0</v>
          </cell>
          <cell r="CJ71">
            <v>0</v>
          </cell>
          <cell r="CK71">
            <v>1.1617441900000001</v>
          </cell>
          <cell r="CL71">
            <v>0</v>
          </cell>
          <cell r="CM71">
            <v>0</v>
          </cell>
          <cell r="CN71">
            <v>-1.6699912666666701</v>
          </cell>
          <cell r="CO71">
            <v>0</v>
          </cell>
          <cell r="CP71">
            <v>2.8317354566666699</v>
          </cell>
          <cell r="CQ71" t="str">
            <v/>
          </cell>
          <cell r="CR71" t="str">
            <v/>
          </cell>
          <cell r="CS71" t="str">
            <v/>
          </cell>
          <cell r="CT71" t="str">
            <v/>
          </cell>
          <cell r="CU71">
            <v>0</v>
          </cell>
          <cell r="CX71">
            <v>112.046985936792</v>
          </cell>
          <cell r="CY71">
            <v>8.0798650583333345</v>
          </cell>
          <cell r="CZ71">
            <v>82.110813400000012</v>
          </cell>
          <cell r="DA71">
            <v>13.366876600000003</v>
          </cell>
          <cell r="DB71">
            <v>8.4894308784586539</v>
          </cell>
          <cell r="DE71">
            <v>104.91409444</v>
          </cell>
          <cell r="DG71">
            <v>54.794155666792001</v>
          </cell>
          <cell r="DH71">
            <v>9.1368810167920032</v>
          </cell>
          <cell r="DI71">
            <v>45.657274649999998</v>
          </cell>
          <cell r="DJ71">
            <v>0</v>
          </cell>
          <cell r="DK71">
            <v>30.73554966</v>
          </cell>
          <cell r="DL71">
            <v>9.5326688700000002</v>
          </cell>
          <cell r="DM71">
            <v>5.3890561200000002</v>
          </cell>
          <cell r="DN71">
            <v>10.104240217792004</v>
          </cell>
          <cell r="DS71">
            <v>0</v>
          </cell>
          <cell r="DT71">
            <v>0</v>
          </cell>
          <cell r="DU71">
            <v>0</v>
          </cell>
          <cell r="DV71">
            <v>10.104240217792004</v>
          </cell>
          <cell r="DW71">
            <v>0</v>
          </cell>
          <cell r="DX71">
            <v>1</v>
          </cell>
          <cell r="DY71" t="str">
            <v/>
          </cell>
          <cell r="DZ71" t="str">
            <v/>
          </cell>
          <cell r="EA71" t="str">
            <v/>
          </cell>
          <cell r="EB71" t="str">
            <v>1</v>
          </cell>
          <cell r="EC71">
            <v>2.0039895200000002</v>
          </cell>
          <cell r="ED71">
            <v>0</v>
          </cell>
          <cell r="EE71">
            <v>0</v>
          </cell>
          <cell r="EF71">
            <v>0</v>
          </cell>
          <cell r="EG71">
            <v>2.0039895200000002</v>
          </cell>
          <cell r="EH71">
            <v>2.0039895200000002</v>
          </cell>
          <cell r="EI71">
            <v>0</v>
          </cell>
          <cell r="EJ71">
            <v>0</v>
          </cell>
          <cell r="EK71">
            <v>0</v>
          </cell>
          <cell r="EL71">
            <v>2.0039895200000002</v>
          </cell>
          <cell r="EM71">
            <v>0</v>
          </cell>
          <cell r="EN71">
            <v>0</v>
          </cell>
          <cell r="EO71">
            <v>0</v>
          </cell>
          <cell r="EP71">
            <v>0</v>
          </cell>
          <cell r="EQ71">
            <v>0</v>
          </cell>
          <cell r="ER71">
            <v>0</v>
          </cell>
          <cell r="ES71">
            <v>0</v>
          </cell>
          <cell r="ET71">
            <v>0</v>
          </cell>
          <cell r="EU71">
            <v>0</v>
          </cell>
          <cell r="EV71">
            <v>0</v>
          </cell>
          <cell r="EW71">
            <v>0</v>
          </cell>
          <cell r="EX71">
            <v>0</v>
          </cell>
          <cell r="EY71">
            <v>0</v>
          </cell>
          <cell r="EZ71">
            <v>0</v>
          </cell>
          <cell r="FA71">
            <v>0</v>
          </cell>
          <cell r="FB71">
            <v>0</v>
          </cell>
          <cell r="FC71">
            <v>0</v>
          </cell>
          <cell r="FD71">
            <v>0</v>
          </cell>
          <cell r="FE71">
            <v>0</v>
          </cell>
          <cell r="FF71">
            <v>0</v>
          </cell>
          <cell r="FG71" t="str">
            <v/>
          </cell>
          <cell r="FH71" t="str">
            <v/>
          </cell>
          <cell r="FI71" t="str">
            <v/>
          </cell>
          <cell r="FJ71">
            <v>1</v>
          </cell>
          <cell r="FK71" t="str">
            <v>1</v>
          </cell>
          <cell r="FN71">
            <v>112.046985936792</v>
          </cell>
          <cell r="FO71">
            <v>0</v>
          </cell>
          <cell r="FP71">
            <v>6.75</v>
          </cell>
          <cell r="FQ71">
            <v>0</v>
          </cell>
          <cell r="FR71">
            <v>71.588999999999999</v>
          </cell>
          <cell r="FS71">
            <v>71.588999999999999</v>
          </cell>
          <cell r="FT71">
            <v>0</v>
          </cell>
          <cell r="FU71">
            <v>0</v>
          </cell>
          <cell r="FV71">
            <v>0</v>
          </cell>
          <cell r="FW71">
            <v>0</v>
          </cell>
          <cell r="FX71">
            <v>0</v>
          </cell>
          <cell r="FZ71">
            <v>0</v>
          </cell>
          <cell r="GA71">
            <v>0</v>
          </cell>
          <cell r="GB71">
            <v>0</v>
          </cell>
          <cell r="GC71">
            <v>0</v>
          </cell>
          <cell r="GD71">
            <v>0</v>
          </cell>
          <cell r="GE71">
            <v>0</v>
          </cell>
          <cell r="GF71">
            <v>0</v>
          </cell>
          <cell r="GG71">
            <v>0</v>
          </cell>
          <cell r="GH71">
            <v>0</v>
          </cell>
          <cell r="GI71">
            <v>0</v>
          </cell>
          <cell r="GJ71">
            <v>0</v>
          </cell>
          <cell r="GK71">
            <v>112.046985936792</v>
          </cell>
          <cell r="GL71">
            <v>0</v>
          </cell>
          <cell r="GM71">
            <v>6.75</v>
          </cell>
          <cell r="GN71">
            <v>0</v>
          </cell>
          <cell r="GO71">
            <v>71.588999999999999</v>
          </cell>
          <cell r="GP71">
            <v>71.588999999999999</v>
          </cell>
          <cell r="GQ71">
            <v>0</v>
          </cell>
          <cell r="GR71">
            <v>0</v>
          </cell>
          <cell r="GS71">
            <v>0</v>
          </cell>
          <cell r="GT71">
            <v>0</v>
          </cell>
          <cell r="GU71">
            <v>0</v>
          </cell>
          <cell r="GV71">
            <v>0</v>
          </cell>
          <cell r="GW71">
            <v>0</v>
          </cell>
          <cell r="GX71">
            <v>0</v>
          </cell>
          <cell r="GY71">
            <v>0</v>
          </cell>
          <cell r="GZ71">
            <v>0</v>
          </cell>
          <cell r="HA71">
            <v>0</v>
          </cell>
          <cell r="HB71">
            <v>0</v>
          </cell>
          <cell r="HC71">
            <v>0</v>
          </cell>
          <cell r="HD71">
            <v>0</v>
          </cell>
          <cell r="HE71">
            <v>0</v>
          </cell>
          <cell r="HF71">
            <v>0</v>
          </cell>
          <cell r="HG71">
            <v>0</v>
          </cell>
          <cell r="HH71">
            <v>0</v>
          </cell>
          <cell r="HI71">
            <v>0</v>
          </cell>
          <cell r="HJ71">
            <v>0</v>
          </cell>
          <cell r="HK71">
            <v>0</v>
          </cell>
          <cell r="HL71">
            <v>0</v>
          </cell>
          <cell r="HM71">
            <v>0</v>
          </cell>
          <cell r="HN71">
            <v>0</v>
          </cell>
          <cell r="HO71">
            <v>0</v>
          </cell>
          <cell r="HP71">
            <v>0</v>
          </cell>
          <cell r="HQ71">
            <v>0</v>
          </cell>
          <cell r="HR71">
            <v>0</v>
          </cell>
          <cell r="HS71">
            <v>0</v>
          </cell>
          <cell r="HT71">
            <v>0</v>
          </cell>
          <cell r="HU71">
            <v>0</v>
          </cell>
          <cell r="HV71">
            <v>0</v>
          </cell>
          <cell r="HW71">
            <v>0</v>
          </cell>
          <cell r="HX71">
            <v>0</v>
          </cell>
          <cell r="HY71">
            <v>0</v>
          </cell>
          <cell r="HZ71">
            <v>0</v>
          </cell>
          <cell r="IA71">
            <v>0</v>
          </cell>
          <cell r="IB71">
            <v>0</v>
          </cell>
          <cell r="IC71">
            <v>112.046985936792</v>
          </cell>
          <cell r="ID71">
            <v>0</v>
          </cell>
          <cell r="IE71">
            <v>6.75</v>
          </cell>
          <cell r="IF71">
            <v>0</v>
          </cell>
          <cell r="IG71">
            <v>71.588999999999999</v>
          </cell>
          <cell r="IH71">
            <v>71.588999999999999</v>
          </cell>
          <cell r="II71">
            <v>0</v>
          </cell>
          <cell r="IJ71">
            <v>0</v>
          </cell>
          <cell r="IK71">
            <v>0</v>
          </cell>
          <cell r="IL71">
            <v>0</v>
          </cell>
          <cell r="IM71">
            <v>0</v>
          </cell>
          <cell r="IN71">
            <v>0</v>
          </cell>
          <cell r="IO71">
            <v>0</v>
          </cell>
          <cell r="IP71">
            <v>0</v>
          </cell>
          <cell r="IQ71">
            <v>0</v>
          </cell>
          <cell r="IR71">
            <v>0</v>
          </cell>
          <cell r="IS71">
            <v>0</v>
          </cell>
          <cell r="IT71">
            <v>0</v>
          </cell>
          <cell r="IU71">
            <v>0</v>
          </cell>
          <cell r="IV71">
            <v>0</v>
          </cell>
          <cell r="IW71">
            <v>0</v>
          </cell>
          <cell r="IX71">
            <v>0</v>
          </cell>
          <cell r="IY71">
            <v>104.91409444</v>
          </cell>
          <cell r="IZ71">
            <v>0</v>
          </cell>
          <cell r="JA71">
            <v>6.75</v>
          </cell>
          <cell r="JB71">
            <v>0</v>
          </cell>
          <cell r="JC71">
            <v>62.09</v>
          </cell>
          <cell r="JD71">
            <v>62.09</v>
          </cell>
          <cell r="JE71">
            <v>0</v>
          </cell>
          <cell r="JF71">
            <v>0</v>
          </cell>
          <cell r="JG71">
            <v>0</v>
          </cell>
          <cell r="JH71">
            <v>0</v>
          </cell>
          <cell r="JI71">
            <v>0</v>
          </cell>
          <cell r="JJ71">
            <v>0</v>
          </cell>
          <cell r="JK71">
            <v>0</v>
          </cell>
          <cell r="JL71">
            <v>0</v>
          </cell>
          <cell r="JM71">
            <v>0</v>
          </cell>
          <cell r="JN71">
            <v>0</v>
          </cell>
          <cell r="JO71">
            <v>0</v>
          </cell>
          <cell r="JP71">
            <v>0</v>
          </cell>
          <cell r="JQ71">
            <v>0</v>
          </cell>
          <cell r="JR71">
            <v>0</v>
          </cell>
          <cell r="JS71">
            <v>0</v>
          </cell>
          <cell r="JT71">
            <v>0</v>
          </cell>
          <cell r="JU71">
            <v>104.91409444</v>
          </cell>
          <cell r="JV71">
            <v>0</v>
          </cell>
          <cell r="JW71">
            <v>6.75</v>
          </cell>
          <cell r="JX71">
            <v>0</v>
          </cell>
          <cell r="JY71">
            <v>62.09</v>
          </cell>
          <cell r="JZ71">
            <v>62.09</v>
          </cell>
          <cell r="KA71">
            <v>0</v>
          </cell>
          <cell r="KB71">
            <v>0</v>
          </cell>
          <cell r="KC71">
            <v>0</v>
          </cell>
          <cell r="KD71">
            <v>0</v>
          </cell>
          <cell r="KE71">
            <v>0</v>
          </cell>
          <cell r="KF71">
            <v>0</v>
          </cell>
          <cell r="KG71">
            <v>0</v>
          </cell>
          <cell r="KH71">
            <v>0</v>
          </cell>
          <cell r="KI71">
            <v>0</v>
          </cell>
          <cell r="KJ71">
            <v>0</v>
          </cell>
          <cell r="KK71">
            <v>0</v>
          </cell>
          <cell r="KL71">
            <v>0</v>
          </cell>
          <cell r="KM71">
            <v>0</v>
          </cell>
          <cell r="KN71">
            <v>0</v>
          </cell>
          <cell r="KO71">
            <v>0</v>
          </cell>
          <cell r="KP71">
            <v>0</v>
          </cell>
          <cell r="KQ71">
            <v>0</v>
          </cell>
          <cell r="KR71">
            <v>0</v>
          </cell>
          <cell r="KS71">
            <v>0</v>
          </cell>
          <cell r="KT71">
            <v>0</v>
          </cell>
          <cell r="KU71">
            <v>0</v>
          </cell>
          <cell r="KV71">
            <v>0</v>
          </cell>
          <cell r="KW71">
            <v>0</v>
          </cell>
          <cell r="KX71">
            <v>0</v>
          </cell>
          <cell r="KY71">
            <v>0</v>
          </cell>
          <cell r="KZ71">
            <v>0</v>
          </cell>
          <cell r="LA71">
            <v>0</v>
          </cell>
          <cell r="LB71">
            <v>104.91409444</v>
          </cell>
          <cell r="LC71">
            <v>0</v>
          </cell>
          <cell r="LD71">
            <v>6.75</v>
          </cell>
          <cell r="LE71">
            <v>0</v>
          </cell>
          <cell r="LF71">
            <v>62.09</v>
          </cell>
          <cell r="LG71">
            <v>62.09</v>
          </cell>
          <cell r="LH71">
            <v>0</v>
          </cell>
          <cell r="LI71">
            <v>0</v>
          </cell>
          <cell r="LJ71">
            <v>0</v>
          </cell>
          <cell r="LK71">
            <v>0</v>
          </cell>
          <cell r="LL71">
            <v>0</v>
          </cell>
          <cell r="LQ71">
            <v>0</v>
          </cell>
          <cell r="LR71">
            <v>0</v>
          </cell>
          <cell r="LS71">
            <v>0</v>
          </cell>
          <cell r="LT71">
            <v>0</v>
          </cell>
          <cell r="LU71">
            <v>0</v>
          </cell>
          <cell r="LX71">
            <v>0</v>
          </cell>
          <cell r="LY71">
            <v>0</v>
          </cell>
          <cell r="LZ71">
            <v>0</v>
          </cell>
          <cell r="MA71">
            <v>0</v>
          </cell>
          <cell r="MB71">
            <v>0</v>
          </cell>
          <cell r="MC71">
            <v>0</v>
          </cell>
          <cell r="MD71">
            <v>0</v>
          </cell>
          <cell r="ME71">
            <v>0</v>
          </cell>
          <cell r="MF71">
            <v>0</v>
          </cell>
          <cell r="MG71">
            <v>0</v>
          </cell>
          <cell r="MH71">
            <v>0</v>
          </cell>
          <cell r="MI71">
            <v>0</v>
          </cell>
          <cell r="MJ71">
            <v>0</v>
          </cell>
          <cell r="MK71">
            <v>0</v>
          </cell>
          <cell r="ML71">
            <v>0</v>
          </cell>
          <cell r="MM71">
            <v>0</v>
          </cell>
          <cell r="MN71">
            <v>0</v>
          </cell>
          <cell r="MO71">
            <v>0</v>
          </cell>
          <cell r="MP71">
            <v>0</v>
          </cell>
          <cell r="MQ71">
            <v>0</v>
          </cell>
          <cell r="MR71">
            <v>0</v>
          </cell>
          <cell r="MS71">
            <v>0</v>
          </cell>
          <cell r="MT71">
            <v>0</v>
          </cell>
          <cell r="MU71">
            <v>0</v>
          </cell>
          <cell r="MV71">
            <v>0</v>
          </cell>
          <cell r="MW71">
            <v>0</v>
          </cell>
          <cell r="MX71">
            <v>0</v>
          </cell>
          <cell r="MY71">
            <v>0</v>
          </cell>
          <cell r="MZ71">
            <v>0</v>
          </cell>
          <cell r="NA71">
            <v>0</v>
          </cell>
          <cell r="NB71">
            <v>0</v>
          </cell>
          <cell r="NC71">
            <v>0</v>
          </cell>
          <cell r="ND71">
            <v>0</v>
          </cell>
          <cell r="NE71">
            <v>0</v>
          </cell>
          <cell r="NF71">
            <v>0</v>
          </cell>
          <cell r="NG71">
            <v>0</v>
          </cell>
          <cell r="NH71">
            <v>0</v>
          </cell>
          <cell r="NI71">
            <v>0</v>
          </cell>
          <cell r="NJ71">
            <v>0</v>
          </cell>
          <cell r="NK71">
            <v>0</v>
          </cell>
          <cell r="NL71">
            <v>0</v>
          </cell>
          <cell r="NM71">
            <v>0</v>
          </cell>
          <cell r="NN71">
            <v>0</v>
          </cell>
          <cell r="NO71">
            <v>0</v>
          </cell>
          <cell r="NP71">
            <v>0</v>
          </cell>
          <cell r="NQ71">
            <v>0</v>
          </cell>
          <cell r="NR71">
            <v>0</v>
          </cell>
          <cell r="NS71">
            <v>0</v>
          </cell>
          <cell r="NT71">
            <v>0</v>
          </cell>
          <cell r="NU71">
            <v>0</v>
          </cell>
          <cell r="NV71">
            <v>0</v>
          </cell>
          <cell r="NW71">
            <v>0</v>
          </cell>
          <cell r="NX71">
            <v>0</v>
          </cell>
          <cell r="NY71">
            <v>0</v>
          </cell>
          <cell r="NZ71">
            <v>0</v>
          </cell>
          <cell r="OA71">
            <v>0</v>
          </cell>
          <cell r="OB71">
            <v>0</v>
          </cell>
          <cell r="OC71">
            <v>0</v>
          </cell>
          <cell r="OD71">
            <v>0</v>
          </cell>
          <cell r="OE71">
            <v>0</v>
          </cell>
          <cell r="OF71">
            <v>0</v>
          </cell>
          <cell r="OG71">
            <v>0</v>
          </cell>
          <cell r="OH71">
            <v>0</v>
          </cell>
          <cell r="OI71">
            <v>0</v>
          </cell>
          <cell r="OJ71">
            <v>0</v>
          </cell>
          <cell r="OL71">
            <v>2019</v>
          </cell>
          <cell r="OM71">
            <v>2024</v>
          </cell>
          <cell r="ON71">
            <v>2024</v>
          </cell>
          <cell r="OO71">
            <v>2024</v>
          </cell>
          <cell r="OP71" t="str">
            <v>с</v>
          </cell>
          <cell r="OT71">
            <v>133.23872162599199</v>
          </cell>
          <cell r="OV71">
            <v>62.09</v>
          </cell>
          <cell r="OW71">
            <v>6.75</v>
          </cell>
          <cell r="OX71">
            <v>0</v>
          </cell>
          <cell r="OY71">
            <v>0</v>
          </cell>
          <cell r="OZ71">
            <v>104.91409444</v>
          </cell>
        </row>
        <row r="72">
          <cell r="A72" t="str">
            <v>L_Che368</v>
          </cell>
          <cell r="B72" t="str">
            <v>1.1.4</v>
          </cell>
          <cell r="C72" t="str">
            <v>Строительство и реконструкция сети 10-0,4 кВ (ВЛ 0,4 кВ протяженностью 58,412 км, ВЛ-10 кВ протяженностью 1,914 км, ТП 6(10)/0,4 кВ общей мощностью 2,129 МВА) в рамках "Плана (программы) снижения потерь электрической энергии в электрических сетях Веденских РЭС АО "Чеченэнерго"</v>
          </cell>
          <cell r="D72" t="str">
            <v>L_Che368</v>
          </cell>
          <cell r="E72">
            <v>90.011808841524001</v>
          </cell>
          <cell r="H72">
            <v>52.253464624499998</v>
          </cell>
          <cell r="J72">
            <v>73.848251225523995</v>
          </cell>
          <cell r="K72">
            <v>43.208084797024</v>
          </cell>
          <cell r="L72">
            <v>30.640166428500002</v>
          </cell>
          <cell r="M72">
            <v>0</v>
          </cell>
          <cell r="N72">
            <v>0</v>
          </cell>
          <cell r="O72">
            <v>0</v>
          </cell>
          <cell r="P72">
            <v>0</v>
          </cell>
          <cell r="Q72">
            <v>30.640166428500002</v>
          </cell>
          <cell r="R72">
            <v>43.208084795523995</v>
          </cell>
          <cell r="S72">
            <v>0</v>
          </cell>
          <cell r="T72">
            <v>0</v>
          </cell>
          <cell r="U72">
            <v>0</v>
          </cell>
          <cell r="V72">
            <v>0</v>
          </cell>
          <cell r="W72">
            <v>43.208084795523995</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O72">
            <v>0</v>
          </cell>
          <cell r="AP72">
            <v>43.208084795523995</v>
          </cell>
          <cell r="AQ72">
            <v>0</v>
          </cell>
          <cell r="AR72">
            <v>0</v>
          </cell>
          <cell r="AS72">
            <v>0</v>
          </cell>
          <cell r="AT72">
            <v>0</v>
          </cell>
          <cell r="AU72">
            <v>43.208084795523995</v>
          </cell>
          <cell r="AV72">
            <v>0</v>
          </cell>
          <cell r="AW72">
            <v>0</v>
          </cell>
          <cell r="AX72">
            <v>0</v>
          </cell>
          <cell r="AY72">
            <v>0</v>
          </cell>
          <cell r="AZ72">
            <v>0</v>
          </cell>
          <cell r="BA72">
            <v>0</v>
          </cell>
          <cell r="BB72" t="str">
            <v/>
          </cell>
          <cell r="BC72" t="str">
            <v/>
          </cell>
          <cell r="BD72" t="str">
            <v/>
          </cell>
          <cell r="BE72" t="str">
            <v/>
          </cell>
          <cell r="BF72">
            <v>0</v>
          </cell>
          <cell r="BG72">
            <v>5.4497405800000003</v>
          </cell>
          <cell r="BH72">
            <v>0</v>
          </cell>
          <cell r="BI72">
            <v>0</v>
          </cell>
          <cell r="BJ72">
            <v>3.5527136788005009E-15</v>
          </cell>
          <cell r="BK72">
            <v>0</v>
          </cell>
          <cell r="BL72">
            <v>5.4497405799999967</v>
          </cell>
          <cell r="BM72">
            <v>2.5844795199999999</v>
          </cell>
          <cell r="BN72">
            <v>0</v>
          </cell>
          <cell r="BO72">
            <v>0</v>
          </cell>
          <cell r="BP72">
            <v>2.1537329333333335</v>
          </cell>
          <cell r="BQ72">
            <v>0</v>
          </cell>
          <cell r="BR72">
            <v>0.43074658666666643</v>
          </cell>
          <cell r="BS72">
            <v>2.8652610599999999</v>
          </cell>
          <cell r="BT72">
            <v>0</v>
          </cell>
          <cell r="BU72">
            <v>0</v>
          </cell>
          <cell r="BV72">
            <v>-2.1537329333333299</v>
          </cell>
          <cell r="BW72">
            <v>0</v>
          </cell>
          <cell r="BX72">
            <v>5.0189939933333303</v>
          </cell>
          <cell r="BY72">
            <v>0</v>
          </cell>
          <cell r="BZ72">
            <v>0</v>
          </cell>
          <cell r="CA72">
            <v>0</v>
          </cell>
          <cell r="CB72">
            <v>0</v>
          </cell>
          <cell r="CC72">
            <v>0</v>
          </cell>
          <cell r="CD72">
            <v>0</v>
          </cell>
          <cell r="CE72">
            <v>0</v>
          </cell>
          <cell r="CF72">
            <v>0</v>
          </cell>
          <cell r="CG72">
            <v>0</v>
          </cell>
          <cell r="CH72">
            <v>0</v>
          </cell>
          <cell r="CI72">
            <v>0</v>
          </cell>
          <cell r="CJ72">
            <v>0</v>
          </cell>
          <cell r="CK72">
            <v>2.8652610599999999</v>
          </cell>
          <cell r="CL72">
            <v>0</v>
          </cell>
          <cell r="CM72">
            <v>0</v>
          </cell>
          <cell r="CN72">
            <v>-2.1537329333333299</v>
          </cell>
          <cell r="CO72">
            <v>0</v>
          </cell>
          <cell r="CP72">
            <v>5.0189939933333303</v>
          </cell>
          <cell r="CQ72" t="str">
            <v/>
          </cell>
          <cell r="CR72" t="str">
            <v/>
          </cell>
          <cell r="CS72" t="str">
            <v/>
          </cell>
          <cell r="CT72" t="str">
            <v/>
          </cell>
          <cell r="CU72">
            <v>0</v>
          </cell>
          <cell r="CX72">
            <v>75.724334728724003</v>
          </cell>
          <cell r="CY72">
            <v>4.4702491800000006</v>
          </cell>
          <cell r="CZ72">
            <v>56.191290600000002</v>
          </cell>
          <cell r="DA72">
            <v>9.1474194000000022</v>
          </cell>
          <cell r="DB72">
            <v>5.9153755487239961</v>
          </cell>
          <cell r="DE72">
            <v>44.037289119999997</v>
          </cell>
          <cell r="DG72">
            <v>61.746828428724001</v>
          </cell>
          <cell r="DH72">
            <v>34.271525128724001</v>
          </cell>
          <cell r="DI72">
            <v>27.4753033</v>
          </cell>
          <cell r="DJ72">
            <v>0</v>
          </cell>
          <cell r="DK72">
            <v>17.68731494</v>
          </cell>
          <cell r="DL72">
            <v>7.9746671999999998</v>
          </cell>
          <cell r="DM72">
            <v>1.8133211600000001</v>
          </cell>
          <cell r="DN72">
            <v>34.872312688724001</v>
          </cell>
          <cell r="DS72">
            <v>0</v>
          </cell>
          <cell r="DT72">
            <v>0</v>
          </cell>
          <cell r="DU72">
            <v>0</v>
          </cell>
          <cell r="DV72">
            <v>34.872312688724001</v>
          </cell>
          <cell r="DW72">
            <v>0</v>
          </cell>
          <cell r="DX72">
            <v>1</v>
          </cell>
          <cell r="DY72" t="str">
            <v/>
          </cell>
          <cell r="DZ72" t="str">
            <v/>
          </cell>
          <cell r="EA72" t="str">
            <v/>
          </cell>
          <cell r="EB72" t="str">
            <v>1</v>
          </cell>
          <cell r="EC72">
            <v>2.5844795199999986</v>
          </cell>
          <cell r="ED72">
            <v>0</v>
          </cell>
          <cell r="EE72">
            <v>0</v>
          </cell>
          <cell r="EF72">
            <v>0</v>
          </cell>
          <cell r="EG72">
            <v>2.5844795199999986</v>
          </cell>
          <cell r="EH72">
            <v>2.5844795199999986</v>
          </cell>
          <cell r="EI72">
            <v>0</v>
          </cell>
          <cell r="EJ72">
            <v>0</v>
          </cell>
          <cell r="EK72">
            <v>0</v>
          </cell>
          <cell r="EL72">
            <v>2.5844795199999986</v>
          </cell>
          <cell r="EM72">
            <v>0</v>
          </cell>
          <cell r="EN72">
            <v>0</v>
          </cell>
          <cell r="EO72">
            <v>0</v>
          </cell>
          <cell r="EP72">
            <v>0</v>
          </cell>
          <cell r="EQ72">
            <v>0</v>
          </cell>
          <cell r="ER72">
            <v>0</v>
          </cell>
          <cell r="ES72">
            <v>0</v>
          </cell>
          <cell r="ET72">
            <v>0</v>
          </cell>
          <cell r="EU72">
            <v>0</v>
          </cell>
          <cell r="EV72">
            <v>0</v>
          </cell>
          <cell r="EW72">
            <v>0</v>
          </cell>
          <cell r="EX72">
            <v>0</v>
          </cell>
          <cell r="EY72">
            <v>0</v>
          </cell>
          <cell r="EZ72">
            <v>0</v>
          </cell>
          <cell r="FA72">
            <v>0</v>
          </cell>
          <cell r="FB72">
            <v>0</v>
          </cell>
          <cell r="FC72">
            <v>0</v>
          </cell>
          <cell r="FD72">
            <v>0</v>
          </cell>
          <cell r="FE72">
            <v>0</v>
          </cell>
          <cell r="FF72">
            <v>0</v>
          </cell>
          <cell r="FG72" t="str">
            <v/>
          </cell>
          <cell r="FH72" t="str">
            <v/>
          </cell>
          <cell r="FI72" t="str">
            <v/>
          </cell>
          <cell r="FJ72">
            <v>1</v>
          </cell>
          <cell r="FK72" t="str">
            <v>1</v>
          </cell>
          <cell r="FN72">
            <v>75.724334728724003</v>
          </cell>
          <cell r="FO72">
            <v>0</v>
          </cell>
          <cell r="FP72">
            <v>2.129</v>
          </cell>
          <cell r="FQ72">
            <v>0</v>
          </cell>
          <cell r="FR72">
            <v>60.326000000000001</v>
          </cell>
          <cell r="FS72">
            <v>60.326000000000001</v>
          </cell>
          <cell r="FT72">
            <v>0</v>
          </cell>
          <cell r="FU72">
            <v>0</v>
          </cell>
          <cell r="FV72">
            <v>0</v>
          </cell>
          <cell r="FW72">
            <v>0</v>
          </cell>
          <cell r="FX72">
            <v>0</v>
          </cell>
          <cell r="FZ72">
            <v>0</v>
          </cell>
          <cell r="GA72">
            <v>0</v>
          </cell>
          <cell r="GB72">
            <v>0</v>
          </cell>
          <cell r="GC72">
            <v>0</v>
          </cell>
          <cell r="GD72">
            <v>0</v>
          </cell>
          <cell r="GE72">
            <v>0</v>
          </cell>
          <cell r="GF72">
            <v>0</v>
          </cell>
          <cell r="GG72">
            <v>0</v>
          </cell>
          <cell r="GH72">
            <v>0</v>
          </cell>
          <cell r="GI72">
            <v>0</v>
          </cell>
          <cell r="GJ72">
            <v>0</v>
          </cell>
          <cell r="GK72">
            <v>75.724334728724017</v>
          </cell>
          <cell r="GL72">
            <v>0</v>
          </cell>
          <cell r="GM72">
            <v>2.129</v>
          </cell>
          <cell r="GN72">
            <v>0</v>
          </cell>
          <cell r="GO72">
            <v>60.326000000000001</v>
          </cell>
          <cell r="GP72">
            <v>60.326000000000001</v>
          </cell>
          <cell r="GQ72">
            <v>0</v>
          </cell>
          <cell r="GR72">
            <v>0</v>
          </cell>
          <cell r="GS72">
            <v>0</v>
          </cell>
          <cell r="GT72">
            <v>0</v>
          </cell>
          <cell r="GU72">
            <v>0</v>
          </cell>
          <cell r="GV72">
            <v>0</v>
          </cell>
          <cell r="GW72">
            <v>0</v>
          </cell>
          <cell r="GX72">
            <v>0</v>
          </cell>
          <cell r="GY72">
            <v>0</v>
          </cell>
          <cell r="GZ72">
            <v>0</v>
          </cell>
          <cell r="HA72">
            <v>0</v>
          </cell>
          <cell r="HB72">
            <v>0</v>
          </cell>
          <cell r="HC72">
            <v>0</v>
          </cell>
          <cell r="HD72">
            <v>0</v>
          </cell>
          <cell r="HE72">
            <v>0</v>
          </cell>
          <cell r="HF72">
            <v>0</v>
          </cell>
          <cell r="HG72">
            <v>0</v>
          </cell>
          <cell r="HH72">
            <v>0</v>
          </cell>
          <cell r="HI72">
            <v>0</v>
          </cell>
          <cell r="HJ72">
            <v>0</v>
          </cell>
          <cell r="HK72">
            <v>0</v>
          </cell>
          <cell r="HL72">
            <v>0</v>
          </cell>
          <cell r="HM72">
            <v>0</v>
          </cell>
          <cell r="HN72">
            <v>0</v>
          </cell>
          <cell r="HO72">
            <v>0</v>
          </cell>
          <cell r="HP72">
            <v>0</v>
          </cell>
          <cell r="HQ72">
            <v>0</v>
          </cell>
          <cell r="HR72">
            <v>0</v>
          </cell>
          <cell r="HS72">
            <v>0</v>
          </cell>
          <cell r="HT72">
            <v>0</v>
          </cell>
          <cell r="HU72">
            <v>0</v>
          </cell>
          <cell r="HV72">
            <v>0</v>
          </cell>
          <cell r="HW72">
            <v>0</v>
          </cell>
          <cell r="HX72">
            <v>0</v>
          </cell>
          <cell r="HY72">
            <v>0</v>
          </cell>
          <cell r="HZ72">
            <v>0</v>
          </cell>
          <cell r="IA72">
            <v>0</v>
          </cell>
          <cell r="IB72">
            <v>0</v>
          </cell>
          <cell r="IC72">
            <v>75.724334728724017</v>
          </cell>
          <cell r="ID72">
            <v>0</v>
          </cell>
          <cell r="IE72">
            <v>2.129</v>
          </cell>
          <cell r="IF72">
            <v>0</v>
          </cell>
          <cell r="IG72">
            <v>60.326000000000001</v>
          </cell>
          <cell r="IH72">
            <v>60.326000000000001</v>
          </cell>
          <cell r="II72">
            <v>0</v>
          </cell>
          <cell r="IJ72">
            <v>0</v>
          </cell>
          <cell r="IK72">
            <v>0</v>
          </cell>
          <cell r="IL72">
            <v>0</v>
          </cell>
          <cell r="IM72">
            <v>0</v>
          </cell>
          <cell r="IN72">
            <v>0</v>
          </cell>
          <cell r="IO72">
            <v>0</v>
          </cell>
          <cell r="IP72">
            <v>0</v>
          </cell>
          <cell r="IQ72">
            <v>0</v>
          </cell>
          <cell r="IR72">
            <v>0</v>
          </cell>
          <cell r="IS72">
            <v>0</v>
          </cell>
          <cell r="IT72">
            <v>0</v>
          </cell>
          <cell r="IU72">
            <v>0</v>
          </cell>
          <cell r="IV72">
            <v>0</v>
          </cell>
          <cell r="IW72">
            <v>0</v>
          </cell>
          <cell r="IX72">
            <v>0</v>
          </cell>
          <cell r="IY72">
            <v>44.037289119999997</v>
          </cell>
          <cell r="IZ72">
            <v>0</v>
          </cell>
          <cell r="JA72">
            <v>2.129</v>
          </cell>
          <cell r="JB72">
            <v>0</v>
          </cell>
          <cell r="JC72">
            <v>31.146999999999998</v>
          </cell>
          <cell r="JD72">
            <v>31.146999999999998</v>
          </cell>
          <cell r="JE72">
            <v>0</v>
          </cell>
          <cell r="JF72">
            <v>0</v>
          </cell>
          <cell r="JG72">
            <v>0</v>
          </cell>
          <cell r="JH72">
            <v>0</v>
          </cell>
          <cell r="JI72">
            <v>0</v>
          </cell>
          <cell r="JJ72">
            <v>44.037289119999997</v>
          </cell>
          <cell r="JK72">
            <v>0</v>
          </cell>
          <cell r="JL72">
            <v>2.129</v>
          </cell>
          <cell r="JM72">
            <v>0</v>
          </cell>
          <cell r="JN72">
            <v>31.146999999999998</v>
          </cell>
          <cell r="JO72">
            <v>31.146999999999998</v>
          </cell>
          <cell r="JP72">
            <v>0</v>
          </cell>
          <cell r="JQ72">
            <v>0</v>
          </cell>
          <cell r="JR72">
            <v>0</v>
          </cell>
          <cell r="JS72">
            <v>0</v>
          </cell>
          <cell r="JT72">
            <v>0</v>
          </cell>
          <cell r="JU72">
            <v>0</v>
          </cell>
          <cell r="JV72">
            <v>0</v>
          </cell>
          <cell r="JW72">
            <v>0</v>
          </cell>
          <cell r="JX72">
            <v>0</v>
          </cell>
          <cell r="JY72">
            <v>0</v>
          </cell>
          <cell r="JZ72">
            <v>0</v>
          </cell>
          <cell r="KA72">
            <v>0</v>
          </cell>
          <cell r="KB72">
            <v>0</v>
          </cell>
          <cell r="KC72">
            <v>0</v>
          </cell>
          <cell r="KD72">
            <v>0</v>
          </cell>
          <cell r="KE72">
            <v>0</v>
          </cell>
          <cell r="KF72">
            <v>0</v>
          </cell>
          <cell r="KG72">
            <v>0</v>
          </cell>
          <cell r="KH72">
            <v>0</v>
          </cell>
          <cell r="KI72">
            <v>0</v>
          </cell>
          <cell r="KJ72">
            <v>0</v>
          </cell>
          <cell r="KK72">
            <v>0</v>
          </cell>
          <cell r="KL72">
            <v>0</v>
          </cell>
          <cell r="KM72">
            <v>0</v>
          </cell>
          <cell r="KN72">
            <v>0</v>
          </cell>
          <cell r="KO72">
            <v>0</v>
          </cell>
          <cell r="KP72">
            <v>0</v>
          </cell>
          <cell r="KQ72">
            <v>0</v>
          </cell>
          <cell r="KR72">
            <v>0</v>
          </cell>
          <cell r="KS72">
            <v>0</v>
          </cell>
          <cell r="KT72">
            <v>0</v>
          </cell>
          <cell r="KU72">
            <v>0</v>
          </cell>
          <cell r="KV72">
            <v>0</v>
          </cell>
          <cell r="KW72">
            <v>0</v>
          </cell>
          <cell r="KX72">
            <v>0</v>
          </cell>
          <cell r="KY72">
            <v>0</v>
          </cell>
          <cell r="KZ72">
            <v>0</v>
          </cell>
          <cell r="LA72">
            <v>0</v>
          </cell>
          <cell r="LB72">
            <v>0</v>
          </cell>
          <cell r="LC72">
            <v>0</v>
          </cell>
          <cell r="LD72">
            <v>0</v>
          </cell>
          <cell r="LE72">
            <v>0</v>
          </cell>
          <cell r="LF72">
            <v>0</v>
          </cell>
          <cell r="LG72">
            <v>0</v>
          </cell>
          <cell r="LH72">
            <v>0</v>
          </cell>
          <cell r="LI72">
            <v>0</v>
          </cell>
          <cell r="LJ72">
            <v>0</v>
          </cell>
          <cell r="LK72">
            <v>0</v>
          </cell>
          <cell r="LL72">
            <v>0</v>
          </cell>
          <cell r="LQ72">
            <v>0</v>
          </cell>
          <cell r="LR72">
            <v>0</v>
          </cell>
          <cell r="LS72">
            <v>0</v>
          </cell>
          <cell r="LT72">
            <v>0</v>
          </cell>
          <cell r="LU72">
            <v>0</v>
          </cell>
          <cell r="LX72">
            <v>0</v>
          </cell>
          <cell r="LY72">
            <v>0</v>
          </cell>
          <cell r="LZ72">
            <v>0</v>
          </cell>
          <cell r="MA72">
            <v>0</v>
          </cell>
          <cell r="MB72">
            <v>0</v>
          </cell>
          <cell r="MC72">
            <v>0</v>
          </cell>
          <cell r="MD72">
            <v>0</v>
          </cell>
          <cell r="ME72">
            <v>0</v>
          </cell>
          <cell r="MF72">
            <v>0</v>
          </cell>
          <cell r="MG72">
            <v>0</v>
          </cell>
          <cell r="MH72">
            <v>0</v>
          </cell>
          <cell r="MI72">
            <v>0</v>
          </cell>
          <cell r="MJ72">
            <v>0</v>
          </cell>
          <cell r="MK72">
            <v>0</v>
          </cell>
          <cell r="ML72">
            <v>0</v>
          </cell>
          <cell r="MM72">
            <v>0</v>
          </cell>
          <cell r="MN72">
            <v>0</v>
          </cell>
          <cell r="MO72">
            <v>0</v>
          </cell>
          <cell r="MP72">
            <v>0</v>
          </cell>
          <cell r="MQ72">
            <v>0</v>
          </cell>
          <cell r="MR72">
            <v>0</v>
          </cell>
          <cell r="MS72">
            <v>0</v>
          </cell>
          <cell r="MT72">
            <v>0</v>
          </cell>
          <cell r="MU72">
            <v>0</v>
          </cell>
          <cell r="MV72">
            <v>0</v>
          </cell>
          <cell r="MW72">
            <v>0</v>
          </cell>
          <cell r="MX72">
            <v>0</v>
          </cell>
          <cell r="MY72">
            <v>0</v>
          </cell>
          <cell r="MZ72">
            <v>0</v>
          </cell>
          <cell r="NA72">
            <v>0</v>
          </cell>
          <cell r="NB72">
            <v>0</v>
          </cell>
          <cell r="NC72">
            <v>0</v>
          </cell>
          <cell r="ND72">
            <v>0</v>
          </cell>
          <cell r="NE72">
            <v>0</v>
          </cell>
          <cell r="NF72">
            <v>0</v>
          </cell>
          <cell r="NG72">
            <v>0</v>
          </cell>
          <cell r="NH72">
            <v>0</v>
          </cell>
          <cell r="NI72">
            <v>0</v>
          </cell>
          <cell r="NJ72">
            <v>0</v>
          </cell>
          <cell r="NK72">
            <v>0</v>
          </cell>
          <cell r="NL72">
            <v>0</v>
          </cell>
          <cell r="NM72">
            <v>0</v>
          </cell>
          <cell r="NN72">
            <v>0</v>
          </cell>
          <cell r="NO72">
            <v>0</v>
          </cell>
          <cell r="NP72">
            <v>0</v>
          </cell>
          <cell r="NQ72">
            <v>0</v>
          </cell>
          <cell r="NR72">
            <v>0</v>
          </cell>
          <cell r="NS72">
            <v>0</v>
          </cell>
          <cell r="NT72">
            <v>0</v>
          </cell>
          <cell r="NU72">
            <v>0</v>
          </cell>
          <cell r="NV72">
            <v>0</v>
          </cell>
          <cell r="NW72">
            <v>0</v>
          </cell>
          <cell r="NX72">
            <v>0</v>
          </cell>
          <cell r="NY72">
            <v>0</v>
          </cell>
          <cell r="NZ72">
            <v>0</v>
          </cell>
          <cell r="OA72">
            <v>0</v>
          </cell>
          <cell r="OB72">
            <v>0</v>
          </cell>
          <cell r="OC72">
            <v>0</v>
          </cell>
          <cell r="OD72">
            <v>0</v>
          </cell>
          <cell r="OE72">
            <v>0</v>
          </cell>
          <cell r="OF72">
            <v>0</v>
          </cell>
          <cell r="OG72">
            <v>0</v>
          </cell>
          <cell r="OH72">
            <v>0</v>
          </cell>
          <cell r="OI72">
            <v>0</v>
          </cell>
          <cell r="OJ72">
            <v>0</v>
          </cell>
          <cell r="OL72">
            <v>2019</v>
          </cell>
          <cell r="OM72">
            <v>2024</v>
          </cell>
          <cell r="ON72">
            <v>2024</v>
          </cell>
          <cell r="OO72">
            <v>2024</v>
          </cell>
          <cell r="OP72" t="str">
            <v>с</v>
          </cell>
          <cell r="OT72">
            <v>90.011808841524001</v>
          </cell>
          <cell r="OV72">
            <v>31.146999999999998</v>
          </cell>
          <cell r="OW72">
            <v>2.129</v>
          </cell>
          <cell r="OX72">
            <v>0</v>
          </cell>
          <cell r="OY72">
            <v>0</v>
          </cell>
          <cell r="OZ72">
            <v>44.037289119999997</v>
          </cell>
        </row>
        <row r="73">
          <cell r="A73" t="str">
            <v>L_Che369</v>
          </cell>
          <cell r="B73" t="str">
            <v>1.1.4</v>
          </cell>
          <cell r="C73" t="str">
            <v>Строительство и реконструкция сети 10-0,4 кВ (ВЛ 0,4 кВ протяженностью 199,463 км, ВЛ-10 кВ протяженностью 11,304 км, КЛ-10 кВ протяженностью 31,561 км, ТП 6(10)/0,4 кВ общей мощностью 7,09 МВА) в рамках "Плана (программы) снижения потерь электрической энергии в электрических сетях Грозненских ГЭС АО "Чеченэнерго"</v>
          </cell>
          <cell r="D73" t="str">
            <v>L_Che369</v>
          </cell>
          <cell r="E73">
            <v>444.95027142867605</v>
          </cell>
          <cell r="H73">
            <v>242.82278291399996</v>
          </cell>
          <cell r="J73">
            <v>273.45157492467609</v>
          </cell>
          <cell r="K73">
            <v>203.93519113467607</v>
          </cell>
          <cell r="L73">
            <v>69.516383790000006</v>
          </cell>
          <cell r="M73">
            <v>0</v>
          </cell>
          <cell r="N73">
            <v>0</v>
          </cell>
          <cell r="O73">
            <v>0.4254240083333396</v>
          </cell>
          <cell r="P73">
            <v>0</v>
          </cell>
          <cell r="Q73">
            <v>69.090959781666669</v>
          </cell>
          <cell r="R73">
            <v>203.45157492467604</v>
          </cell>
          <cell r="S73">
            <v>0</v>
          </cell>
          <cell r="T73">
            <v>0</v>
          </cell>
          <cell r="U73">
            <v>0</v>
          </cell>
          <cell r="V73">
            <v>0</v>
          </cell>
          <cell r="W73">
            <v>203.45157492467604</v>
          </cell>
          <cell r="X73">
            <v>0</v>
          </cell>
          <cell r="Y73">
            <v>0</v>
          </cell>
          <cell r="Z73">
            <v>0</v>
          </cell>
          <cell r="AA73">
            <v>0</v>
          </cell>
          <cell r="AB73">
            <v>0</v>
          </cell>
          <cell r="AC73">
            <v>0</v>
          </cell>
          <cell r="AD73">
            <v>0</v>
          </cell>
          <cell r="AE73">
            <v>0</v>
          </cell>
          <cell r="AF73">
            <v>0</v>
          </cell>
          <cell r="AG73">
            <v>0</v>
          </cell>
          <cell r="AH73">
            <v>0</v>
          </cell>
          <cell r="AI73">
            <v>0</v>
          </cell>
          <cell r="AJ73">
            <v>144</v>
          </cell>
          <cell r="AK73">
            <v>0</v>
          </cell>
          <cell r="AL73">
            <v>0</v>
          </cell>
          <cell r="AM73">
            <v>0</v>
          </cell>
          <cell r="AN73">
            <v>0</v>
          </cell>
          <cell r="AO73">
            <v>144</v>
          </cell>
          <cell r="AP73">
            <v>59.451574924676038</v>
          </cell>
          <cell r="AQ73">
            <v>0</v>
          </cell>
          <cell r="AR73">
            <v>0</v>
          </cell>
          <cell r="AS73">
            <v>0</v>
          </cell>
          <cell r="AT73">
            <v>0</v>
          </cell>
          <cell r="AU73">
            <v>59.451574924676038</v>
          </cell>
          <cell r="AV73">
            <v>0</v>
          </cell>
          <cell r="AW73">
            <v>0</v>
          </cell>
          <cell r="AX73">
            <v>0</v>
          </cell>
          <cell r="AY73">
            <v>0</v>
          </cell>
          <cell r="AZ73">
            <v>0</v>
          </cell>
          <cell r="BA73">
            <v>0</v>
          </cell>
          <cell r="BB73" t="str">
            <v/>
          </cell>
          <cell r="BC73" t="str">
            <v/>
          </cell>
          <cell r="BD73">
            <v>3</v>
          </cell>
          <cell r="BE73" t="str">
            <v/>
          </cell>
          <cell r="BF73" t="str">
            <v>3</v>
          </cell>
          <cell r="BG73">
            <v>1.8077026199999999</v>
          </cell>
          <cell r="BH73">
            <v>0</v>
          </cell>
          <cell r="BI73">
            <v>0</v>
          </cell>
          <cell r="BJ73">
            <v>0</v>
          </cell>
          <cell r="BK73">
            <v>0</v>
          </cell>
          <cell r="BL73">
            <v>1.8077026199999999</v>
          </cell>
          <cell r="BM73">
            <v>0</v>
          </cell>
          <cell r="BN73">
            <v>0</v>
          </cell>
          <cell r="BO73">
            <v>0</v>
          </cell>
          <cell r="BP73">
            <v>0</v>
          </cell>
          <cell r="BQ73">
            <v>0</v>
          </cell>
          <cell r="BR73">
            <v>0</v>
          </cell>
          <cell r="BS73">
            <v>1.8077026199999999</v>
          </cell>
          <cell r="BT73">
            <v>0</v>
          </cell>
          <cell r="BU73">
            <v>0</v>
          </cell>
          <cell r="BV73">
            <v>0</v>
          </cell>
          <cell r="BW73">
            <v>0</v>
          </cell>
          <cell r="BX73">
            <v>1.8077026199999999</v>
          </cell>
          <cell r="BY73">
            <v>0</v>
          </cell>
          <cell r="BZ73">
            <v>0</v>
          </cell>
          <cell r="CA73">
            <v>0</v>
          </cell>
          <cell r="CB73">
            <v>0</v>
          </cell>
          <cell r="CC73">
            <v>0</v>
          </cell>
          <cell r="CD73">
            <v>0</v>
          </cell>
          <cell r="CE73">
            <v>0</v>
          </cell>
          <cell r="CF73">
            <v>0</v>
          </cell>
          <cell r="CG73">
            <v>0</v>
          </cell>
          <cell r="CH73">
            <v>0</v>
          </cell>
          <cell r="CI73">
            <v>0</v>
          </cell>
          <cell r="CJ73">
            <v>0</v>
          </cell>
          <cell r="CK73">
            <v>1.8077026199999999</v>
          </cell>
          <cell r="CL73">
            <v>0</v>
          </cell>
          <cell r="CM73">
            <v>0</v>
          </cell>
          <cell r="CN73">
            <v>0</v>
          </cell>
          <cell r="CO73">
            <v>0</v>
          </cell>
          <cell r="CP73">
            <v>1.8077026199999999</v>
          </cell>
          <cell r="CQ73" t="str">
            <v/>
          </cell>
          <cell r="CR73" t="str">
            <v/>
          </cell>
          <cell r="CS73" t="str">
            <v/>
          </cell>
          <cell r="CT73" t="str">
            <v/>
          </cell>
          <cell r="CU73">
            <v>0</v>
          </cell>
          <cell r="CX73">
            <v>373.96030491167608</v>
          </cell>
          <cell r="CY73">
            <v>10.33075217</v>
          </cell>
          <cell r="CZ73">
            <v>289.11510100000004</v>
          </cell>
          <cell r="DA73">
            <v>47.065249000000009</v>
          </cell>
          <cell r="DB73">
            <v>27.449202741676043</v>
          </cell>
          <cell r="DE73">
            <v>216.54814969</v>
          </cell>
          <cell r="DG73">
            <v>224.05981485167609</v>
          </cell>
          <cell r="DH73">
            <v>157.41215522167607</v>
          </cell>
          <cell r="DI73">
            <v>66.647659630000007</v>
          </cell>
          <cell r="DJ73">
            <v>0</v>
          </cell>
          <cell r="DK73">
            <v>44.952878630000001</v>
          </cell>
          <cell r="DL73">
            <v>13.80219509</v>
          </cell>
          <cell r="DM73">
            <v>7.8925859100000064</v>
          </cell>
          <cell r="DN73">
            <v>164.05981485167601</v>
          </cell>
          <cell r="DS73">
            <v>0</v>
          </cell>
          <cell r="DT73">
            <v>0</v>
          </cell>
          <cell r="DU73">
            <v>120</v>
          </cell>
          <cell r="DV73">
            <v>44.059814851676009</v>
          </cell>
          <cell r="DW73">
            <v>0</v>
          </cell>
          <cell r="DX73" t="str">
            <v/>
          </cell>
          <cell r="DY73" t="str">
            <v/>
          </cell>
          <cell r="DZ73" t="str">
            <v/>
          </cell>
          <cell r="EA73" t="str">
            <v/>
          </cell>
          <cell r="EB73">
            <v>0</v>
          </cell>
          <cell r="EC73">
            <v>0</v>
          </cell>
          <cell r="ED73">
            <v>0</v>
          </cell>
          <cell r="EE73">
            <v>0</v>
          </cell>
          <cell r="EF73">
            <v>0</v>
          </cell>
          <cell r="EG73">
            <v>0</v>
          </cell>
          <cell r="EH73">
            <v>0</v>
          </cell>
          <cell r="EI73">
            <v>0</v>
          </cell>
          <cell r="EJ73">
            <v>0</v>
          </cell>
          <cell r="EK73">
            <v>0</v>
          </cell>
          <cell r="EL73">
            <v>0</v>
          </cell>
          <cell r="EM73">
            <v>0</v>
          </cell>
          <cell r="EN73">
            <v>0</v>
          </cell>
          <cell r="EO73">
            <v>0</v>
          </cell>
          <cell r="EP73">
            <v>0</v>
          </cell>
          <cell r="EQ73">
            <v>0</v>
          </cell>
          <cell r="ER73">
            <v>0</v>
          </cell>
          <cell r="ES73">
            <v>0</v>
          </cell>
          <cell r="ET73">
            <v>0</v>
          </cell>
          <cell r="EU73">
            <v>0</v>
          </cell>
          <cell r="EV73">
            <v>0</v>
          </cell>
          <cell r="EW73">
            <v>0</v>
          </cell>
          <cell r="EX73">
            <v>0</v>
          </cell>
          <cell r="EY73">
            <v>0</v>
          </cell>
          <cell r="EZ73">
            <v>0</v>
          </cell>
          <cell r="FA73">
            <v>0</v>
          </cell>
          <cell r="FB73">
            <v>0</v>
          </cell>
          <cell r="FC73">
            <v>0</v>
          </cell>
          <cell r="FD73">
            <v>0</v>
          </cell>
          <cell r="FE73">
            <v>0</v>
          </cell>
          <cell r="FF73">
            <v>0</v>
          </cell>
          <cell r="FG73" t="str">
            <v/>
          </cell>
          <cell r="FH73" t="str">
            <v/>
          </cell>
          <cell r="FI73">
            <v>1</v>
          </cell>
          <cell r="FJ73">
            <v>1</v>
          </cell>
          <cell r="FK73" t="str">
            <v>1 1</v>
          </cell>
          <cell r="FN73">
            <v>373.96030491167608</v>
          </cell>
          <cell r="FO73">
            <v>0</v>
          </cell>
          <cell r="FP73">
            <v>7.09</v>
          </cell>
          <cell r="FQ73">
            <v>0</v>
          </cell>
          <cell r="FR73">
            <v>242.328</v>
          </cell>
          <cell r="FS73">
            <v>242.328</v>
          </cell>
          <cell r="FT73">
            <v>0</v>
          </cell>
          <cell r="FU73">
            <v>0</v>
          </cell>
          <cell r="FV73">
            <v>0</v>
          </cell>
          <cell r="FW73">
            <v>0</v>
          </cell>
          <cell r="FX73">
            <v>0</v>
          </cell>
          <cell r="FZ73">
            <v>0</v>
          </cell>
          <cell r="GA73">
            <v>0</v>
          </cell>
          <cell r="GB73">
            <v>0</v>
          </cell>
          <cell r="GC73">
            <v>0</v>
          </cell>
          <cell r="GD73">
            <v>0</v>
          </cell>
          <cell r="GE73">
            <v>0</v>
          </cell>
          <cell r="GF73">
            <v>0</v>
          </cell>
          <cell r="GG73">
            <v>0</v>
          </cell>
          <cell r="GH73">
            <v>0</v>
          </cell>
          <cell r="GI73">
            <v>0</v>
          </cell>
          <cell r="GJ73">
            <v>0</v>
          </cell>
          <cell r="GK73">
            <v>373.96030491167596</v>
          </cell>
          <cell r="GL73">
            <v>0</v>
          </cell>
          <cell r="GM73">
            <v>7.09</v>
          </cell>
          <cell r="GN73">
            <v>0</v>
          </cell>
          <cell r="GO73">
            <v>242.328</v>
          </cell>
          <cell r="GP73">
            <v>242.328</v>
          </cell>
          <cell r="GQ73">
            <v>0</v>
          </cell>
          <cell r="GR73">
            <v>0</v>
          </cell>
          <cell r="GS73">
            <v>0</v>
          </cell>
          <cell r="GT73">
            <v>0</v>
          </cell>
          <cell r="GU73">
            <v>0</v>
          </cell>
          <cell r="GV73">
            <v>0</v>
          </cell>
          <cell r="GW73">
            <v>0</v>
          </cell>
          <cell r="GX73">
            <v>0</v>
          </cell>
          <cell r="GY73">
            <v>0</v>
          </cell>
          <cell r="GZ73">
            <v>0</v>
          </cell>
          <cell r="HA73">
            <v>0</v>
          </cell>
          <cell r="HB73">
            <v>0</v>
          </cell>
          <cell r="HC73">
            <v>0</v>
          </cell>
          <cell r="HD73">
            <v>0</v>
          </cell>
          <cell r="HE73">
            <v>0</v>
          </cell>
          <cell r="HF73">
            <v>0</v>
          </cell>
          <cell r="HG73">
            <v>0</v>
          </cell>
          <cell r="HH73">
            <v>0</v>
          </cell>
          <cell r="HI73">
            <v>0</v>
          </cell>
          <cell r="HJ73">
            <v>0</v>
          </cell>
          <cell r="HK73">
            <v>0</v>
          </cell>
          <cell r="HL73">
            <v>0</v>
          </cell>
          <cell r="HM73">
            <v>0</v>
          </cell>
          <cell r="HN73">
            <v>0</v>
          </cell>
          <cell r="HO73">
            <v>0</v>
          </cell>
          <cell r="HP73">
            <v>0</v>
          </cell>
          <cell r="HQ73">
            <v>0</v>
          </cell>
          <cell r="HR73">
            <v>0</v>
          </cell>
          <cell r="HS73">
            <v>0</v>
          </cell>
          <cell r="HT73">
            <v>0</v>
          </cell>
          <cell r="HU73">
            <v>0</v>
          </cell>
          <cell r="HV73">
            <v>0</v>
          </cell>
          <cell r="HW73">
            <v>0</v>
          </cell>
          <cell r="HX73">
            <v>0</v>
          </cell>
          <cell r="HY73">
            <v>0</v>
          </cell>
          <cell r="HZ73">
            <v>0</v>
          </cell>
          <cell r="IA73">
            <v>0</v>
          </cell>
          <cell r="IB73">
            <v>0</v>
          </cell>
          <cell r="IC73">
            <v>373.96030491167596</v>
          </cell>
          <cell r="ID73">
            <v>0</v>
          </cell>
          <cell r="IE73">
            <v>7.09</v>
          </cell>
          <cell r="IF73">
            <v>0</v>
          </cell>
          <cell r="IG73">
            <v>242.328</v>
          </cell>
          <cell r="IH73">
            <v>242.328</v>
          </cell>
          <cell r="II73">
            <v>0</v>
          </cell>
          <cell r="IJ73">
            <v>0</v>
          </cell>
          <cell r="IK73">
            <v>0</v>
          </cell>
          <cell r="IL73">
            <v>0</v>
          </cell>
          <cell r="IM73">
            <v>0</v>
          </cell>
          <cell r="IN73">
            <v>0</v>
          </cell>
          <cell r="IO73">
            <v>0</v>
          </cell>
          <cell r="IP73">
            <v>0</v>
          </cell>
          <cell r="IQ73">
            <v>0</v>
          </cell>
          <cell r="IR73">
            <v>0</v>
          </cell>
          <cell r="IS73">
            <v>0</v>
          </cell>
          <cell r="IT73">
            <v>0</v>
          </cell>
          <cell r="IU73">
            <v>0</v>
          </cell>
          <cell r="IV73">
            <v>0</v>
          </cell>
          <cell r="IW73">
            <v>0</v>
          </cell>
          <cell r="IX73">
            <v>0</v>
          </cell>
          <cell r="IY73">
            <v>0</v>
          </cell>
          <cell r="IZ73">
            <v>0</v>
          </cell>
          <cell r="JA73">
            <v>0</v>
          </cell>
          <cell r="JB73">
            <v>0</v>
          </cell>
          <cell r="JC73">
            <v>0</v>
          </cell>
          <cell r="JD73">
            <v>0</v>
          </cell>
          <cell r="JE73">
            <v>0</v>
          </cell>
          <cell r="JF73">
            <v>0</v>
          </cell>
          <cell r="JG73">
            <v>0</v>
          </cell>
          <cell r="JH73">
            <v>0</v>
          </cell>
          <cell r="JI73">
            <v>0</v>
          </cell>
          <cell r="JJ73">
            <v>0</v>
          </cell>
          <cell r="JK73">
            <v>0</v>
          </cell>
          <cell r="JL73">
            <v>0</v>
          </cell>
          <cell r="JM73">
            <v>0</v>
          </cell>
          <cell r="JN73">
            <v>0</v>
          </cell>
          <cell r="JO73">
            <v>0</v>
          </cell>
          <cell r="JP73">
            <v>0</v>
          </cell>
          <cell r="JQ73">
            <v>0</v>
          </cell>
          <cell r="JR73">
            <v>0</v>
          </cell>
          <cell r="JS73">
            <v>0</v>
          </cell>
          <cell r="JT73">
            <v>0</v>
          </cell>
          <cell r="JU73">
            <v>0</v>
          </cell>
          <cell r="JV73">
            <v>0</v>
          </cell>
          <cell r="JW73">
            <v>0</v>
          </cell>
          <cell r="JX73">
            <v>0</v>
          </cell>
          <cell r="JY73">
            <v>0</v>
          </cell>
          <cell r="JZ73">
            <v>0</v>
          </cell>
          <cell r="KA73">
            <v>0</v>
          </cell>
          <cell r="KB73">
            <v>0</v>
          </cell>
          <cell r="KC73">
            <v>0</v>
          </cell>
          <cell r="KD73">
            <v>0</v>
          </cell>
          <cell r="KE73">
            <v>0</v>
          </cell>
          <cell r="KF73">
            <v>0</v>
          </cell>
          <cell r="KG73">
            <v>0</v>
          </cell>
          <cell r="KH73">
            <v>0</v>
          </cell>
          <cell r="KI73">
            <v>0</v>
          </cell>
          <cell r="KJ73">
            <v>0</v>
          </cell>
          <cell r="KK73">
            <v>0</v>
          </cell>
          <cell r="KL73">
            <v>0</v>
          </cell>
          <cell r="KM73">
            <v>0</v>
          </cell>
          <cell r="KN73">
            <v>0</v>
          </cell>
          <cell r="KO73">
            <v>0</v>
          </cell>
          <cell r="KP73">
            <v>0</v>
          </cell>
          <cell r="KQ73">
            <v>0</v>
          </cell>
          <cell r="KR73">
            <v>0</v>
          </cell>
          <cell r="KS73">
            <v>0</v>
          </cell>
          <cell r="KT73">
            <v>0</v>
          </cell>
          <cell r="KU73">
            <v>0</v>
          </cell>
          <cell r="KV73">
            <v>0</v>
          </cell>
          <cell r="KW73">
            <v>0</v>
          </cell>
          <cell r="KX73">
            <v>0</v>
          </cell>
          <cell r="KY73">
            <v>0</v>
          </cell>
          <cell r="KZ73">
            <v>0</v>
          </cell>
          <cell r="LA73">
            <v>0</v>
          </cell>
          <cell r="LB73">
            <v>0</v>
          </cell>
          <cell r="LC73">
            <v>0</v>
          </cell>
          <cell r="LD73">
            <v>0</v>
          </cell>
          <cell r="LE73">
            <v>0</v>
          </cell>
          <cell r="LF73">
            <v>0</v>
          </cell>
          <cell r="LG73">
            <v>0</v>
          </cell>
          <cell r="LH73">
            <v>0</v>
          </cell>
          <cell r="LI73">
            <v>0</v>
          </cell>
          <cell r="LJ73">
            <v>0</v>
          </cell>
          <cell r="LK73">
            <v>0</v>
          </cell>
          <cell r="LL73">
            <v>0</v>
          </cell>
          <cell r="LQ73">
            <v>0</v>
          </cell>
          <cell r="LR73">
            <v>0</v>
          </cell>
          <cell r="LS73">
            <v>0</v>
          </cell>
          <cell r="LT73">
            <v>0</v>
          </cell>
          <cell r="LU73">
            <v>0</v>
          </cell>
          <cell r="LX73">
            <v>0</v>
          </cell>
          <cell r="LY73">
            <v>0</v>
          </cell>
          <cell r="LZ73">
            <v>0</v>
          </cell>
          <cell r="MA73">
            <v>0</v>
          </cell>
          <cell r="MB73">
            <v>0</v>
          </cell>
          <cell r="MC73">
            <v>0</v>
          </cell>
          <cell r="MD73">
            <v>0</v>
          </cell>
          <cell r="ME73">
            <v>0</v>
          </cell>
          <cell r="MF73">
            <v>0</v>
          </cell>
          <cell r="MG73">
            <v>0</v>
          </cell>
          <cell r="MH73">
            <v>0</v>
          </cell>
          <cell r="MI73">
            <v>0</v>
          </cell>
          <cell r="MJ73">
            <v>0</v>
          </cell>
          <cell r="MK73">
            <v>0</v>
          </cell>
          <cell r="ML73">
            <v>0</v>
          </cell>
          <cell r="MM73">
            <v>0</v>
          </cell>
          <cell r="MN73">
            <v>0</v>
          </cell>
          <cell r="MO73">
            <v>0</v>
          </cell>
          <cell r="MP73">
            <v>0</v>
          </cell>
          <cell r="MQ73">
            <v>0</v>
          </cell>
          <cell r="MR73">
            <v>0</v>
          </cell>
          <cell r="MS73">
            <v>0</v>
          </cell>
          <cell r="MT73">
            <v>0</v>
          </cell>
          <cell r="MU73">
            <v>0</v>
          </cell>
          <cell r="MV73">
            <v>0</v>
          </cell>
          <cell r="MW73">
            <v>0</v>
          </cell>
          <cell r="MX73">
            <v>0</v>
          </cell>
          <cell r="MY73">
            <v>0</v>
          </cell>
          <cell r="MZ73">
            <v>0</v>
          </cell>
          <cell r="NA73">
            <v>0</v>
          </cell>
          <cell r="NB73">
            <v>0</v>
          </cell>
          <cell r="NC73">
            <v>0</v>
          </cell>
          <cell r="ND73">
            <v>0</v>
          </cell>
          <cell r="NE73">
            <v>0</v>
          </cell>
          <cell r="NF73">
            <v>0</v>
          </cell>
          <cell r="NG73">
            <v>0</v>
          </cell>
          <cell r="NH73">
            <v>0</v>
          </cell>
          <cell r="NI73">
            <v>0</v>
          </cell>
          <cell r="NJ73">
            <v>0</v>
          </cell>
          <cell r="NK73">
            <v>0</v>
          </cell>
          <cell r="NL73">
            <v>0</v>
          </cell>
          <cell r="NM73">
            <v>0</v>
          </cell>
          <cell r="NN73">
            <v>0</v>
          </cell>
          <cell r="NO73">
            <v>0</v>
          </cell>
          <cell r="NP73">
            <v>0</v>
          </cell>
          <cell r="NQ73">
            <v>0</v>
          </cell>
          <cell r="NR73">
            <v>0</v>
          </cell>
          <cell r="NS73">
            <v>0</v>
          </cell>
          <cell r="NT73">
            <v>0</v>
          </cell>
          <cell r="NU73">
            <v>0</v>
          </cell>
          <cell r="NV73">
            <v>0</v>
          </cell>
          <cell r="NW73">
            <v>0</v>
          </cell>
          <cell r="NX73">
            <v>0</v>
          </cell>
          <cell r="NY73">
            <v>0</v>
          </cell>
          <cell r="NZ73">
            <v>0</v>
          </cell>
          <cell r="OA73">
            <v>0</v>
          </cell>
          <cell r="OB73">
            <v>0</v>
          </cell>
          <cell r="OC73">
            <v>0</v>
          </cell>
          <cell r="OD73">
            <v>0</v>
          </cell>
          <cell r="OE73">
            <v>0</v>
          </cell>
          <cell r="OF73">
            <v>0</v>
          </cell>
          <cell r="OG73">
            <v>0</v>
          </cell>
          <cell r="OH73">
            <v>0</v>
          </cell>
          <cell r="OI73">
            <v>0</v>
          </cell>
          <cell r="OJ73">
            <v>0</v>
          </cell>
          <cell r="OL73">
            <v>2019</v>
          </cell>
          <cell r="OM73">
            <v>2024</v>
          </cell>
          <cell r="ON73">
            <v>2024</v>
          </cell>
          <cell r="OO73">
            <v>2024</v>
          </cell>
          <cell r="OP73" t="str">
            <v>с</v>
          </cell>
          <cell r="OT73">
            <v>444.95027142867605</v>
          </cell>
          <cell r="OV73">
            <v>0</v>
          </cell>
          <cell r="OW73">
            <v>0</v>
          </cell>
          <cell r="OX73">
            <v>0</v>
          </cell>
          <cell r="OY73">
            <v>0</v>
          </cell>
          <cell r="OZ73">
            <v>0</v>
          </cell>
        </row>
        <row r="74">
          <cell r="A74" t="str">
            <v>L_Che370</v>
          </cell>
          <cell r="B74" t="str">
            <v>1.1.4</v>
          </cell>
          <cell r="C74" t="str">
            <v>Строительство и реконструкция сети 10-0,4 кВ (ВЛ 0,4 кВ протяженностью 232,849 км, ВЛ-10 кВ протяженностью 19,96 км, ТП 6(10)/0,4 кВ общей мощностью 14,133 МВА) в рамках "Плана (программы) снижения потерь электрической энергии в электрических сетях Грозненских РЭС АО "Чеченэнерго"</v>
          </cell>
          <cell r="D74" t="str">
            <v>L_Che370</v>
          </cell>
          <cell r="E74">
            <v>409.16819011861202</v>
          </cell>
          <cell r="H74">
            <v>188.67278637200002</v>
          </cell>
          <cell r="J74">
            <v>290.50988272661203</v>
          </cell>
          <cell r="K74">
            <v>228.52766030661201</v>
          </cell>
          <cell r="L74">
            <v>61.982222420000006</v>
          </cell>
          <cell r="M74">
            <v>0</v>
          </cell>
          <cell r="N74">
            <v>0</v>
          </cell>
          <cell r="O74">
            <v>5.0370725916666768</v>
          </cell>
          <cell r="P74">
            <v>0</v>
          </cell>
          <cell r="Q74">
            <v>56.945149828333328</v>
          </cell>
          <cell r="R74">
            <v>231.72333368661202</v>
          </cell>
          <cell r="S74">
            <v>0</v>
          </cell>
          <cell r="T74">
            <v>0</v>
          </cell>
          <cell r="U74">
            <v>0</v>
          </cell>
          <cell r="V74">
            <v>0</v>
          </cell>
          <cell r="W74">
            <v>231.72333368661202</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231.72333368661202</v>
          </cell>
          <cell r="AQ74">
            <v>0</v>
          </cell>
          <cell r="AR74">
            <v>0</v>
          </cell>
          <cell r="AS74">
            <v>0</v>
          </cell>
          <cell r="AT74">
            <v>0</v>
          </cell>
          <cell r="AU74">
            <v>231.72333368661202</v>
          </cell>
          <cell r="AV74">
            <v>0</v>
          </cell>
          <cell r="AW74">
            <v>0</v>
          </cell>
          <cell r="AX74">
            <v>0</v>
          </cell>
          <cell r="AY74">
            <v>0</v>
          </cell>
          <cell r="AZ74">
            <v>0</v>
          </cell>
          <cell r="BA74">
            <v>0</v>
          </cell>
          <cell r="BB74" t="str">
            <v/>
          </cell>
          <cell r="BC74" t="str">
            <v/>
          </cell>
          <cell r="BD74" t="str">
            <v/>
          </cell>
          <cell r="BE74" t="str">
            <v/>
          </cell>
          <cell r="BF74">
            <v>0</v>
          </cell>
          <cell r="BG74">
            <v>8.0322565600000004</v>
          </cell>
          <cell r="BH74">
            <v>0</v>
          </cell>
          <cell r="BI74">
            <v>0</v>
          </cell>
          <cell r="BJ74">
            <v>0</v>
          </cell>
          <cell r="BK74">
            <v>0</v>
          </cell>
          <cell r="BL74">
            <v>8.0322565600000004</v>
          </cell>
          <cell r="BM74">
            <v>0</v>
          </cell>
          <cell r="BN74">
            <v>0</v>
          </cell>
          <cell r="BO74">
            <v>0</v>
          </cell>
          <cell r="BP74">
            <v>0</v>
          </cell>
          <cell r="BQ74">
            <v>0</v>
          </cell>
          <cell r="BR74">
            <v>0</v>
          </cell>
          <cell r="BS74">
            <v>8.0322565600000004</v>
          </cell>
          <cell r="BT74">
            <v>0</v>
          </cell>
          <cell r="BU74">
            <v>0</v>
          </cell>
          <cell r="BV74">
            <v>0</v>
          </cell>
          <cell r="BW74">
            <v>0</v>
          </cell>
          <cell r="BX74">
            <v>8.0322565600000004</v>
          </cell>
          <cell r="BY74">
            <v>0</v>
          </cell>
          <cell r="BZ74">
            <v>0</v>
          </cell>
          <cell r="CA74">
            <v>0</v>
          </cell>
          <cell r="CB74">
            <v>0</v>
          </cell>
          <cell r="CC74">
            <v>0</v>
          </cell>
          <cell r="CD74">
            <v>0</v>
          </cell>
          <cell r="CE74">
            <v>0</v>
          </cell>
          <cell r="CF74">
            <v>0</v>
          </cell>
          <cell r="CG74">
            <v>0</v>
          </cell>
          <cell r="CH74">
            <v>0</v>
          </cell>
          <cell r="CI74">
            <v>0</v>
          </cell>
          <cell r="CJ74">
            <v>0</v>
          </cell>
          <cell r="CK74">
            <v>8.0322565600000004</v>
          </cell>
          <cell r="CL74">
            <v>0</v>
          </cell>
          <cell r="CM74">
            <v>0</v>
          </cell>
          <cell r="CN74">
            <v>0</v>
          </cell>
          <cell r="CO74">
            <v>0</v>
          </cell>
          <cell r="CP74">
            <v>8.0322565600000004</v>
          </cell>
          <cell r="CQ74" t="str">
            <v/>
          </cell>
          <cell r="CR74" t="str">
            <v/>
          </cell>
          <cell r="CS74" t="str">
            <v/>
          </cell>
          <cell r="CT74" t="str">
            <v/>
          </cell>
          <cell r="CU74">
            <v>0</v>
          </cell>
          <cell r="CX74">
            <v>344.161916879812</v>
          </cell>
          <cell r="CY74">
            <v>12.218050610000001</v>
          </cell>
          <cell r="CZ74">
            <v>262.82513664000004</v>
          </cell>
          <cell r="DA74">
            <v>42.785487360000005</v>
          </cell>
          <cell r="DB74">
            <v>26.333242269811969</v>
          </cell>
          <cell r="DE74">
            <v>158.85003632999999</v>
          </cell>
          <cell r="DG74">
            <v>240.36191414981201</v>
          </cell>
          <cell r="DH74">
            <v>185.311880549812</v>
          </cell>
          <cell r="DI74">
            <v>55.050033600000006</v>
          </cell>
          <cell r="DJ74">
            <v>0</v>
          </cell>
          <cell r="DK74">
            <v>28.39100934</v>
          </cell>
          <cell r="DL74">
            <v>15.372024</v>
          </cell>
          <cell r="DM74">
            <v>11.287000260000001</v>
          </cell>
          <cell r="DN74">
            <v>188.50755392981199</v>
          </cell>
          <cell r="DS74">
            <v>0</v>
          </cell>
          <cell r="DT74">
            <v>0</v>
          </cell>
          <cell r="DU74">
            <v>0</v>
          </cell>
          <cell r="DV74">
            <v>188.50755392981199</v>
          </cell>
          <cell r="DW74">
            <v>0</v>
          </cell>
          <cell r="DX74" t="str">
            <v/>
          </cell>
          <cell r="DY74" t="str">
            <v/>
          </cell>
          <cell r="DZ74" t="str">
            <v/>
          </cell>
          <cell r="EA74" t="str">
            <v/>
          </cell>
          <cell r="EB74">
            <v>0</v>
          </cell>
          <cell r="EC74">
            <v>0</v>
          </cell>
          <cell r="ED74">
            <v>0</v>
          </cell>
          <cell r="EE74">
            <v>0</v>
          </cell>
          <cell r="EF74">
            <v>0</v>
          </cell>
          <cell r="EG74">
            <v>0</v>
          </cell>
          <cell r="EH74">
            <v>0</v>
          </cell>
          <cell r="EI74">
            <v>0</v>
          </cell>
          <cell r="EJ74">
            <v>0</v>
          </cell>
          <cell r="EK74">
            <v>0</v>
          </cell>
          <cell r="EL74">
            <v>0</v>
          </cell>
          <cell r="EM74">
            <v>0</v>
          </cell>
          <cell r="EN74">
            <v>0</v>
          </cell>
          <cell r="EO74">
            <v>0</v>
          </cell>
          <cell r="EP74">
            <v>0</v>
          </cell>
          <cell r="EQ74">
            <v>0</v>
          </cell>
          <cell r="ER74">
            <v>0</v>
          </cell>
          <cell r="ES74">
            <v>0</v>
          </cell>
          <cell r="ET74">
            <v>0</v>
          </cell>
          <cell r="EU74">
            <v>0</v>
          </cell>
          <cell r="EV74">
            <v>0</v>
          </cell>
          <cell r="EW74">
            <v>0</v>
          </cell>
          <cell r="EX74">
            <v>0</v>
          </cell>
          <cell r="EY74">
            <v>0</v>
          </cell>
          <cell r="EZ74">
            <v>0</v>
          </cell>
          <cell r="FA74">
            <v>0</v>
          </cell>
          <cell r="FB74">
            <v>0</v>
          </cell>
          <cell r="FC74">
            <v>0</v>
          </cell>
          <cell r="FD74">
            <v>0</v>
          </cell>
          <cell r="FE74">
            <v>0</v>
          </cell>
          <cell r="FF74">
            <v>0</v>
          </cell>
          <cell r="FG74" t="str">
            <v/>
          </cell>
          <cell r="FH74" t="str">
            <v/>
          </cell>
          <cell r="FI74" t="str">
            <v/>
          </cell>
          <cell r="FJ74">
            <v>1</v>
          </cell>
          <cell r="FK74" t="str">
            <v>1</v>
          </cell>
          <cell r="FN74">
            <v>344.161916879812</v>
          </cell>
          <cell r="FO74">
            <v>0</v>
          </cell>
          <cell r="FP74">
            <v>14.132999999999999</v>
          </cell>
          <cell r="FQ74">
            <v>0</v>
          </cell>
          <cell r="FR74">
            <v>252.809</v>
          </cell>
          <cell r="FS74">
            <v>252.809</v>
          </cell>
          <cell r="FT74">
            <v>0</v>
          </cell>
          <cell r="FU74">
            <v>0</v>
          </cell>
          <cell r="FV74">
            <v>0</v>
          </cell>
          <cell r="FW74">
            <v>0</v>
          </cell>
          <cell r="FX74">
            <v>0</v>
          </cell>
          <cell r="FZ74">
            <v>158.85003633000002</v>
          </cell>
          <cell r="GA74">
            <v>0</v>
          </cell>
          <cell r="GB74">
            <v>7.2830000000000004</v>
          </cell>
          <cell r="GC74">
            <v>0</v>
          </cell>
          <cell r="GD74">
            <v>130.96</v>
          </cell>
          <cell r="GE74">
            <v>130.96</v>
          </cell>
          <cell r="GF74">
            <v>0</v>
          </cell>
          <cell r="GG74">
            <v>0</v>
          </cell>
          <cell r="GH74">
            <v>0</v>
          </cell>
          <cell r="GI74">
            <v>0</v>
          </cell>
          <cell r="GJ74">
            <v>0</v>
          </cell>
          <cell r="GK74">
            <v>344.161916879812</v>
          </cell>
          <cell r="GL74">
            <v>0</v>
          </cell>
          <cell r="GM74">
            <v>14.132999999999999</v>
          </cell>
          <cell r="GN74">
            <v>0</v>
          </cell>
          <cell r="GO74">
            <v>252.809</v>
          </cell>
          <cell r="GP74">
            <v>252.809</v>
          </cell>
          <cell r="GQ74">
            <v>0</v>
          </cell>
          <cell r="GR74">
            <v>0</v>
          </cell>
          <cell r="GS74">
            <v>0</v>
          </cell>
          <cell r="GT74">
            <v>0</v>
          </cell>
          <cell r="GU74">
            <v>0</v>
          </cell>
          <cell r="GV74">
            <v>0</v>
          </cell>
          <cell r="GW74">
            <v>0</v>
          </cell>
          <cell r="GX74">
            <v>0</v>
          </cell>
          <cell r="GY74">
            <v>0</v>
          </cell>
          <cell r="GZ74">
            <v>0</v>
          </cell>
          <cell r="HA74">
            <v>0</v>
          </cell>
          <cell r="HB74">
            <v>0</v>
          </cell>
          <cell r="HC74">
            <v>0</v>
          </cell>
          <cell r="HD74">
            <v>0</v>
          </cell>
          <cell r="HE74">
            <v>0</v>
          </cell>
          <cell r="HF74">
            <v>0</v>
          </cell>
          <cell r="HG74">
            <v>0</v>
          </cell>
          <cell r="HH74">
            <v>0</v>
          </cell>
          <cell r="HI74">
            <v>0</v>
          </cell>
          <cell r="HJ74">
            <v>0</v>
          </cell>
          <cell r="HK74">
            <v>0</v>
          </cell>
          <cell r="HL74">
            <v>0</v>
          </cell>
          <cell r="HM74">
            <v>0</v>
          </cell>
          <cell r="HN74">
            <v>0</v>
          </cell>
          <cell r="HO74">
            <v>0</v>
          </cell>
          <cell r="HP74">
            <v>0</v>
          </cell>
          <cell r="HQ74">
            <v>0</v>
          </cell>
          <cell r="HR74">
            <v>0</v>
          </cell>
          <cell r="HS74">
            <v>0</v>
          </cell>
          <cell r="HT74">
            <v>0</v>
          </cell>
          <cell r="HU74">
            <v>0</v>
          </cell>
          <cell r="HV74">
            <v>0</v>
          </cell>
          <cell r="HW74">
            <v>0</v>
          </cell>
          <cell r="HX74">
            <v>0</v>
          </cell>
          <cell r="HY74">
            <v>0</v>
          </cell>
          <cell r="HZ74">
            <v>0</v>
          </cell>
          <cell r="IA74">
            <v>0</v>
          </cell>
          <cell r="IB74">
            <v>0</v>
          </cell>
          <cell r="IC74">
            <v>344.161916879812</v>
          </cell>
          <cell r="ID74">
            <v>0</v>
          </cell>
          <cell r="IE74">
            <v>14.132999999999999</v>
          </cell>
          <cell r="IF74">
            <v>0</v>
          </cell>
          <cell r="IG74">
            <v>252.809</v>
          </cell>
          <cell r="IH74">
            <v>252.809</v>
          </cell>
          <cell r="II74">
            <v>0</v>
          </cell>
          <cell r="IJ74">
            <v>0</v>
          </cell>
          <cell r="IK74">
            <v>0</v>
          </cell>
          <cell r="IL74">
            <v>0</v>
          </cell>
          <cell r="IM74">
            <v>0</v>
          </cell>
          <cell r="IN74">
            <v>0</v>
          </cell>
          <cell r="IO74">
            <v>0</v>
          </cell>
          <cell r="IP74">
            <v>0</v>
          </cell>
          <cell r="IQ74">
            <v>0</v>
          </cell>
          <cell r="IR74">
            <v>0</v>
          </cell>
          <cell r="IS74">
            <v>0</v>
          </cell>
          <cell r="IT74">
            <v>0</v>
          </cell>
          <cell r="IU74">
            <v>0</v>
          </cell>
          <cell r="IV74">
            <v>0</v>
          </cell>
          <cell r="IW74">
            <v>0</v>
          </cell>
          <cell r="IX74">
            <v>0</v>
          </cell>
          <cell r="IY74">
            <v>0</v>
          </cell>
          <cell r="IZ74">
            <v>0</v>
          </cell>
          <cell r="JA74">
            <v>0</v>
          </cell>
          <cell r="JB74">
            <v>0</v>
          </cell>
          <cell r="JC74">
            <v>0</v>
          </cell>
          <cell r="JD74">
            <v>0</v>
          </cell>
          <cell r="JE74">
            <v>0</v>
          </cell>
          <cell r="JF74">
            <v>0</v>
          </cell>
          <cell r="JG74">
            <v>0</v>
          </cell>
          <cell r="JH74">
            <v>0</v>
          </cell>
          <cell r="JI74">
            <v>0</v>
          </cell>
          <cell r="JJ74">
            <v>0</v>
          </cell>
          <cell r="JK74">
            <v>0</v>
          </cell>
          <cell r="JL74">
            <v>0</v>
          </cell>
          <cell r="JM74">
            <v>0</v>
          </cell>
          <cell r="JN74">
            <v>0</v>
          </cell>
          <cell r="JO74">
            <v>0</v>
          </cell>
          <cell r="JP74">
            <v>0</v>
          </cell>
          <cell r="JQ74">
            <v>0</v>
          </cell>
          <cell r="JR74">
            <v>0</v>
          </cell>
          <cell r="JS74">
            <v>0</v>
          </cell>
          <cell r="JT74">
            <v>0</v>
          </cell>
          <cell r="JU74">
            <v>0</v>
          </cell>
          <cell r="JV74">
            <v>0</v>
          </cell>
          <cell r="JW74">
            <v>0</v>
          </cell>
          <cell r="JX74">
            <v>0</v>
          </cell>
          <cell r="JY74">
            <v>0</v>
          </cell>
          <cell r="JZ74">
            <v>0</v>
          </cell>
          <cell r="KA74">
            <v>0</v>
          </cell>
          <cell r="KB74">
            <v>0</v>
          </cell>
          <cell r="KC74">
            <v>0</v>
          </cell>
          <cell r="KD74">
            <v>0</v>
          </cell>
          <cell r="KE74">
            <v>0</v>
          </cell>
          <cell r="KF74">
            <v>0</v>
          </cell>
          <cell r="KG74">
            <v>0</v>
          </cell>
          <cell r="KH74">
            <v>0</v>
          </cell>
          <cell r="KI74">
            <v>0</v>
          </cell>
          <cell r="KJ74">
            <v>0</v>
          </cell>
          <cell r="KK74">
            <v>0</v>
          </cell>
          <cell r="KL74">
            <v>0</v>
          </cell>
          <cell r="KM74">
            <v>0</v>
          </cell>
          <cell r="KN74">
            <v>0</v>
          </cell>
          <cell r="KO74">
            <v>0</v>
          </cell>
          <cell r="KP74">
            <v>0</v>
          </cell>
          <cell r="KQ74">
            <v>0</v>
          </cell>
          <cell r="KR74">
            <v>0</v>
          </cell>
          <cell r="KS74">
            <v>0</v>
          </cell>
          <cell r="KT74">
            <v>0</v>
          </cell>
          <cell r="KU74">
            <v>0</v>
          </cell>
          <cell r="KV74">
            <v>0</v>
          </cell>
          <cell r="KW74">
            <v>0</v>
          </cell>
          <cell r="KX74">
            <v>0</v>
          </cell>
          <cell r="KY74">
            <v>0</v>
          </cell>
          <cell r="KZ74">
            <v>0</v>
          </cell>
          <cell r="LA74">
            <v>0</v>
          </cell>
          <cell r="LB74">
            <v>0</v>
          </cell>
          <cell r="LC74">
            <v>0</v>
          </cell>
          <cell r="LD74">
            <v>0</v>
          </cell>
          <cell r="LE74">
            <v>0</v>
          </cell>
          <cell r="LF74">
            <v>0</v>
          </cell>
          <cell r="LG74">
            <v>0</v>
          </cell>
          <cell r="LH74">
            <v>0</v>
          </cell>
          <cell r="LI74">
            <v>0</v>
          </cell>
          <cell r="LJ74">
            <v>0</v>
          </cell>
          <cell r="LK74">
            <v>0</v>
          </cell>
          <cell r="LL74">
            <v>0</v>
          </cell>
          <cell r="LQ74">
            <v>0</v>
          </cell>
          <cell r="LR74">
            <v>0</v>
          </cell>
          <cell r="LS74">
            <v>0</v>
          </cell>
          <cell r="LT74">
            <v>0</v>
          </cell>
          <cell r="LU74">
            <v>0</v>
          </cell>
          <cell r="LX74">
            <v>0</v>
          </cell>
          <cell r="LY74">
            <v>0</v>
          </cell>
          <cell r="LZ74">
            <v>0</v>
          </cell>
          <cell r="MA74">
            <v>0</v>
          </cell>
          <cell r="MB74">
            <v>0</v>
          </cell>
          <cell r="MC74">
            <v>0</v>
          </cell>
          <cell r="MD74">
            <v>0</v>
          </cell>
          <cell r="ME74">
            <v>0</v>
          </cell>
          <cell r="MF74">
            <v>0</v>
          </cell>
          <cell r="MG74">
            <v>0</v>
          </cell>
          <cell r="MH74">
            <v>0</v>
          </cell>
          <cell r="MI74">
            <v>0</v>
          </cell>
          <cell r="MJ74">
            <v>0</v>
          </cell>
          <cell r="MK74">
            <v>0</v>
          </cell>
          <cell r="ML74">
            <v>0</v>
          </cell>
          <cell r="MM74">
            <v>0</v>
          </cell>
          <cell r="MN74">
            <v>0</v>
          </cell>
          <cell r="MO74">
            <v>0</v>
          </cell>
          <cell r="MP74">
            <v>0</v>
          </cell>
          <cell r="MQ74">
            <v>0</v>
          </cell>
          <cell r="MR74">
            <v>0</v>
          </cell>
          <cell r="MS74">
            <v>0</v>
          </cell>
          <cell r="MT74">
            <v>0</v>
          </cell>
          <cell r="MU74">
            <v>0</v>
          </cell>
          <cell r="MV74">
            <v>0</v>
          </cell>
          <cell r="MW74">
            <v>0</v>
          </cell>
          <cell r="MX74">
            <v>0</v>
          </cell>
          <cell r="MY74">
            <v>0</v>
          </cell>
          <cell r="MZ74">
            <v>0</v>
          </cell>
          <cell r="NA74">
            <v>0</v>
          </cell>
          <cell r="NB74">
            <v>0</v>
          </cell>
          <cell r="NC74">
            <v>0</v>
          </cell>
          <cell r="ND74">
            <v>0</v>
          </cell>
          <cell r="NE74">
            <v>0</v>
          </cell>
          <cell r="NF74">
            <v>0</v>
          </cell>
          <cell r="NG74">
            <v>0</v>
          </cell>
          <cell r="NH74">
            <v>0</v>
          </cell>
          <cell r="NI74">
            <v>0</v>
          </cell>
          <cell r="NJ74">
            <v>0</v>
          </cell>
          <cell r="NK74">
            <v>0</v>
          </cell>
          <cell r="NL74">
            <v>0</v>
          </cell>
          <cell r="NM74">
            <v>0</v>
          </cell>
          <cell r="NN74">
            <v>0</v>
          </cell>
          <cell r="NO74">
            <v>0</v>
          </cell>
          <cell r="NP74">
            <v>0</v>
          </cell>
          <cell r="NQ74">
            <v>0</v>
          </cell>
          <cell r="NR74">
            <v>0</v>
          </cell>
          <cell r="NS74">
            <v>0</v>
          </cell>
          <cell r="NT74">
            <v>0</v>
          </cell>
          <cell r="NU74">
            <v>0</v>
          </cell>
          <cell r="NV74">
            <v>0</v>
          </cell>
          <cell r="NW74">
            <v>0</v>
          </cell>
          <cell r="NX74">
            <v>0</v>
          </cell>
          <cell r="NY74">
            <v>0</v>
          </cell>
          <cell r="NZ74">
            <v>0</v>
          </cell>
          <cell r="OA74">
            <v>0</v>
          </cell>
          <cell r="OB74">
            <v>0</v>
          </cell>
          <cell r="OC74">
            <v>0</v>
          </cell>
          <cell r="OD74">
            <v>0</v>
          </cell>
          <cell r="OE74">
            <v>0</v>
          </cell>
          <cell r="OF74">
            <v>0</v>
          </cell>
          <cell r="OG74">
            <v>0</v>
          </cell>
          <cell r="OH74">
            <v>0</v>
          </cell>
          <cell r="OI74">
            <v>0</v>
          </cell>
          <cell r="OJ74">
            <v>0</v>
          </cell>
          <cell r="OL74">
            <v>2019</v>
          </cell>
          <cell r="OM74">
            <v>2024</v>
          </cell>
          <cell r="ON74">
            <v>2024</v>
          </cell>
          <cell r="OO74">
            <v>2024</v>
          </cell>
          <cell r="OP74" t="str">
            <v>с</v>
          </cell>
          <cell r="OT74">
            <v>409.16819011861202</v>
          </cell>
          <cell r="OV74">
            <v>130.96</v>
          </cell>
          <cell r="OW74">
            <v>7.2830000000000004</v>
          </cell>
          <cell r="OX74">
            <v>0</v>
          </cell>
          <cell r="OY74">
            <v>0</v>
          </cell>
          <cell r="OZ74">
            <v>158.85003633000002</v>
          </cell>
        </row>
        <row r="75">
          <cell r="A75" t="str">
            <v>L_Che372</v>
          </cell>
          <cell r="B75" t="str">
            <v>1.1.4</v>
          </cell>
          <cell r="C75" t="str">
            <v>Строительство и реконструкция сети 10-0,4 кВ (ВЛ 0,4 кВ протяженностью 27,78 км, ВЛ-10 кВ протяженностью 34,311 км, ТП 6(10)/0,4 кВ общей мощностью 1,116 МВА) в рамках "Плана (программы) снижения потерь электрической энергии в электрических сетях Итум-Калинских РЭС АО "Чеченэнерго"</v>
          </cell>
          <cell r="D75" t="str">
            <v>L_Che372</v>
          </cell>
          <cell r="E75">
            <v>89.062934511468001</v>
          </cell>
          <cell r="H75">
            <v>52.002826513999999</v>
          </cell>
          <cell r="J75">
            <v>66.424227857467997</v>
          </cell>
          <cell r="K75">
            <v>39.375441667468003</v>
          </cell>
          <cell r="L75">
            <v>27.048786190000001</v>
          </cell>
          <cell r="M75">
            <v>0</v>
          </cell>
          <cell r="N75">
            <v>0</v>
          </cell>
          <cell r="O75">
            <v>1.961475141666662</v>
          </cell>
          <cell r="P75">
            <v>0</v>
          </cell>
          <cell r="Q75">
            <v>25.087311048333337</v>
          </cell>
          <cell r="R75">
            <v>40.304067207467995</v>
          </cell>
          <cell r="S75">
            <v>0</v>
          </cell>
          <cell r="T75">
            <v>0</v>
          </cell>
          <cell r="U75">
            <v>0</v>
          </cell>
          <cell r="V75">
            <v>0</v>
          </cell>
          <cell r="W75">
            <v>40.304067207467995</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40.304067207467995</v>
          </cell>
          <cell r="AQ75">
            <v>0</v>
          </cell>
          <cell r="AR75">
            <v>0</v>
          </cell>
          <cell r="AS75">
            <v>0</v>
          </cell>
          <cell r="AT75">
            <v>0</v>
          </cell>
          <cell r="AU75">
            <v>40.304067207467995</v>
          </cell>
          <cell r="AV75">
            <v>0</v>
          </cell>
          <cell r="AW75">
            <v>0</v>
          </cell>
          <cell r="AX75">
            <v>0</v>
          </cell>
          <cell r="AY75">
            <v>0</v>
          </cell>
          <cell r="AZ75">
            <v>0</v>
          </cell>
          <cell r="BA75">
            <v>0</v>
          </cell>
          <cell r="BB75" t="str">
            <v/>
          </cell>
          <cell r="BC75" t="str">
            <v/>
          </cell>
          <cell r="BD75" t="str">
            <v/>
          </cell>
          <cell r="BE75" t="str">
            <v/>
          </cell>
          <cell r="BF75">
            <v>0</v>
          </cell>
          <cell r="BG75">
            <v>2.3153336699999998</v>
          </cell>
          <cell r="BH75">
            <v>0</v>
          </cell>
          <cell r="BI75">
            <v>0</v>
          </cell>
          <cell r="BJ75">
            <v>0</v>
          </cell>
          <cell r="BK75">
            <v>0</v>
          </cell>
          <cell r="BL75">
            <v>2.3153336699999998</v>
          </cell>
          <cell r="BM75">
            <v>0</v>
          </cell>
          <cell r="BN75">
            <v>0</v>
          </cell>
          <cell r="BO75">
            <v>0</v>
          </cell>
          <cell r="BP75">
            <v>0</v>
          </cell>
          <cell r="BQ75">
            <v>0</v>
          </cell>
          <cell r="BR75">
            <v>0</v>
          </cell>
          <cell r="BS75">
            <v>2.3153336699999998</v>
          </cell>
          <cell r="BT75">
            <v>0</v>
          </cell>
          <cell r="BU75">
            <v>0</v>
          </cell>
          <cell r="BV75">
            <v>0</v>
          </cell>
          <cell r="BW75">
            <v>0</v>
          </cell>
          <cell r="BX75">
            <v>2.3153336699999998</v>
          </cell>
          <cell r="BY75">
            <v>0</v>
          </cell>
          <cell r="BZ75">
            <v>0</v>
          </cell>
          <cell r="CA75">
            <v>0</v>
          </cell>
          <cell r="CB75">
            <v>0</v>
          </cell>
          <cell r="CC75">
            <v>0</v>
          </cell>
          <cell r="CD75">
            <v>0</v>
          </cell>
          <cell r="CE75">
            <v>0</v>
          </cell>
          <cell r="CF75">
            <v>0</v>
          </cell>
          <cell r="CG75">
            <v>0</v>
          </cell>
          <cell r="CH75">
            <v>0</v>
          </cell>
          <cell r="CI75">
            <v>0</v>
          </cell>
          <cell r="CJ75">
            <v>0</v>
          </cell>
          <cell r="CK75">
            <v>2.3153336699999998</v>
          </cell>
          <cell r="CL75">
            <v>0</v>
          </cell>
          <cell r="CM75">
            <v>0</v>
          </cell>
          <cell r="CN75">
            <v>0</v>
          </cell>
          <cell r="CO75">
            <v>0</v>
          </cell>
          <cell r="CP75">
            <v>2.3153336699999998</v>
          </cell>
          <cell r="CQ75" t="str">
            <v/>
          </cell>
          <cell r="CR75" t="str">
            <v/>
          </cell>
          <cell r="CS75" t="str">
            <v/>
          </cell>
          <cell r="CT75" t="str">
            <v/>
          </cell>
          <cell r="CU75">
            <v>0</v>
          </cell>
          <cell r="CX75">
            <v>74.950110315868002</v>
          </cell>
          <cell r="CY75">
            <v>1.57309897</v>
          </cell>
          <cell r="CZ75">
            <v>57.891347199999991</v>
          </cell>
          <cell r="DA75">
            <v>9.4241727999999991</v>
          </cell>
          <cell r="DB75">
            <v>6.0614913458680171</v>
          </cell>
          <cell r="DE75">
            <v>43.782113989999999</v>
          </cell>
          <cell r="DG75">
            <v>55.110569175868001</v>
          </cell>
          <cell r="DH75">
            <v>31.167996325868003</v>
          </cell>
          <cell r="DI75">
            <v>23.942572849999998</v>
          </cell>
          <cell r="DJ75">
            <v>0</v>
          </cell>
          <cell r="DK75">
            <v>18.248464559999999</v>
          </cell>
          <cell r="DL75">
            <v>1.7116288399999999</v>
          </cell>
          <cell r="DM75">
            <v>3.9824794499999991</v>
          </cell>
          <cell r="DN75">
            <v>32.096621865868002</v>
          </cell>
          <cell r="DS75">
            <v>0</v>
          </cell>
          <cell r="DT75">
            <v>0</v>
          </cell>
          <cell r="DU75">
            <v>0</v>
          </cell>
          <cell r="DV75">
            <v>32.096621865868002</v>
          </cell>
          <cell r="DW75">
            <v>0</v>
          </cell>
          <cell r="DX75" t="str">
            <v/>
          </cell>
          <cell r="DY75" t="str">
            <v/>
          </cell>
          <cell r="DZ75" t="str">
            <v/>
          </cell>
          <cell r="EA75" t="str">
            <v/>
          </cell>
          <cell r="EB75">
            <v>0</v>
          </cell>
          <cell r="EC75">
            <v>0</v>
          </cell>
          <cell r="ED75">
            <v>0</v>
          </cell>
          <cell r="EE75">
            <v>0</v>
          </cell>
          <cell r="EF75">
            <v>0</v>
          </cell>
          <cell r="EG75">
            <v>0</v>
          </cell>
          <cell r="EH75">
            <v>0</v>
          </cell>
          <cell r="EI75">
            <v>0</v>
          </cell>
          <cell r="EJ75">
            <v>0</v>
          </cell>
          <cell r="EK75">
            <v>0</v>
          </cell>
          <cell r="EL75">
            <v>0</v>
          </cell>
          <cell r="EM75">
            <v>0</v>
          </cell>
          <cell r="EN75">
            <v>0</v>
          </cell>
          <cell r="EO75">
            <v>0</v>
          </cell>
          <cell r="EP75">
            <v>0</v>
          </cell>
          <cell r="EQ75">
            <v>0</v>
          </cell>
          <cell r="ER75">
            <v>0</v>
          </cell>
          <cell r="ES75">
            <v>0</v>
          </cell>
          <cell r="ET75">
            <v>0</v>
          </cell>
          <cell r="EU75">
            <v>0</v>
          </cell>
          <cell r="EV75">
            <v>0</v>
          </cell>
          <cell r="EW75">
            <v>0</v>
          </cell>
          <cell r="EX75">
            <v>0</v>
          </cell>
          <cell r="EY75">
            <v>0</v>
          </cell>
          <cell r="EZ75">
            <v>0</v>
          </cell>
          <cell r="FA75">
            <v>0</v>
          </cell>
          <cell r="FB75">
            <v>0</v>
          </cell>
          <cell r="FC75">
            <v>0</v>
          </cell>
          <cell r="FD75">
            <v>0</v>
          </cell>
          <cell r="FE75">
            <v>0</v>
          </cell>
          <cell r="FF75">
            <v>0</v>
          </cell>
          <cell r="FG75" t="str">
            <v/>
          </cell>
          <cell r="FH75" t="str">
            <v/>
          </cell>
          <cell r="FI75" t="str">
            <v/>
          </cell>
          <cell r="FJ75">
            <v>1</v>
          </cell>
          <cell r="FK75" t="str">
            <v>1</v>
          </cell>
          <cell r="FN75">
            <v>74.950110315868002</v>
          </cell>
          <cell r="FO75">
            <v>0</v>
          </cell>
          <cell r="FP75">
            <v>1.1160000000000001</v>
          </cell>
          <cell r="FQ75">
            <v>0</v>
          </cell>
          <cell r="FR75">
            <v>62.091000000000001</v>
          </cell>
          <cell r="FS75">
            <v>62.091000000000001</v>
          </cell>
          <cell r="FT75">
            <v>0</v>
          </cell>
          <cell r="FU75">
            <v>0</v>
          </cell>
          <cell r="FV75">
            <v>0</v>
          </cell>
          <cell r="FW75">
            <v>0</v>
          </cell>
          <cell r="FX75">
            <v>0</v>
          </cell>
          <cell r="FZ75">
            <v>43.782113989999999</v>
          </cell>
          <cell r="GA75">
            <v>0</v>
          </cell>
          <cell r="GB75">
            <v>1.1160000000000001</v>
          </cell>
          <cell r="GC75">
            <v>0</v>
          </cell>
          <cell r="GD75">
            <v>31.722000000000001</v>
          </cell>
          <cell r="GE75">
            <v>31.722000000000001</v>
          </cell>
          <cell r="GF75">
            <v>0</v>
          </cell>
          <cell r="GG75">
            <v>0</v>
          </cell>
          <cell r="GH75">
            <v>0</v>
          </cell>
          <cell r="GI75">
            <v>0</v>
          </cell>
          <cell r="GJ75">
            <v>0</v>
          </cell>
          <cell r="GK75">
            <v>74.950110315867988</v>
          </cell>
          <cell r="GL75">
            <v>0</v>
          </cell>
          <cell r="GM75">
            <v>1.1160000000000001</v>
          </cell>
          <cell r="GN75">
            <v>0</v>
          </cell>
          <cell r="GO75">
            <v>62.091000000000001</v>
          </cell>
          <cell r="GP75">
            <v>62.091000000000001</v>
          </cell>
          <cell r="GQ75">
            <v>0</v>
          </cell>
          <cell r="GR75">
            <v>0</v>
          </cell>
          <cell r="GS75">
            <v>0</v>
          </cell>
          <cell r="GT75">
            <v>0</v>
          </cell>
          <cell r="GU75">
            <v>0</v>
          </cell>
          <cell r="GV75">
            <v>0</v>
          </cell>
          <cell r="GW75">
            <v>0</v>
          </cell>
          <cell r="GX75">
            <v>0</v>
          </cell>
          <cell r="GY75">
            <v>0</v>
          </cell>
          <cell r="GZ75">
            <v>0</v>
          </cell>
          <cell r="HA75">
            <v>0</v>
          </cell>
          <cell r="HB75">
            <v>0</v>
          </cell>
          <cell r="HC75">
            <v>0</v>
          </cell>
          <cell r="HD75">
            <v>0</v>
          </cell>
          <cell r="HE75">
            <v>0</v>
          </cell>
          <cell r="HF75">
            <v>0</v>
          </cell>
          <cell r="HG75">
            <v>0</v>
          </cell>
          <cell r="HH75">
            <v>0</v>
          </cell>
          <cell r="HI75">
            <v>0</v>
          </cell>
          <cell r="HJ75">
            <v>0</v>
          </cell>
          <cell r="HK75">
            <v>0</v>
          </cell>
          <cell r="HL75">
            <v>0</v>
          </cell>
          <cell r="HM75">
            <v>0</v>
          </cell>
          <cell r="HN75">
            <v>0</v>
          </cell>
          <cell r="HO75">
            <v>0</v>
          </cell>
          <cell r="HP75">
            <v>0</v>
          </cell>
          <cell r="HQ75">
            <v>0</v>
          </cell>
          <cell r="HR75">
            <v>0</v>
          </cell>
          <cell r="HS75">
            <v>0</v>
          </cell>
          <cell r="HT75">
            <v>0</v>
          </cell>
          <cell r="HU75">
            <v>0</v>
          </cell>
          <cell r="HV75">
            <v>0</v>
          </cell>
          <cell r="HW75">
            <v>0</v>
          </cell>
          <cell r="HX75">
            <v>0</v>
          </cell>
          <cell r="HY75">
            <v>0</v>
          </cell>
          <cell r="HZ75">
            <v>0</v>
          </cell>
          <cell r="IA75">
            <v>0</v>
          </cell>
          <cell r="IB75">
            <v>0</v>
          </cell>
          <cell r="IC75">
            <v>74.950110315867988</v>
          </cell>
          <cell r="ID75">
            <v>0</v>
          </cell>
          <cell r="IE75">
            <v>1.1160000000000001</v>
          </cell>
          <cell r="IF75">
            <v>0</v>
          </cell>
          <cell r="IG75">
            <v>62.091000000000001</v>
          </cell>
          <cell r="IH75">
            <v>62.091000000000001</v>
          </cell>
          <cell r="II75">
            <v>0</v>
          </cell>
          <cell r="IJ75">
            <v>0</v>
          </cell>
          <cell r="IK75">
            <v>0</v>
          </cell>
          <cell r="IL75">
            <v>0</v>
          </cell>
          <cell r="IM75">
            <v>0</v>
          </cell>
          <cell r="IN75">
            <v>0</v>
          </cell>
          <cell r="IO75">
            <v>0</v>
          </cell>
          <cell r="IP75">
            <v>0</v>
          </cell>
          <cell r="IQ75">
            <v>0</v>
          </cell>
          <cell r="IR75">
            <v>0</v>
          </cell>
          <cell r="IS75">
            <v>0</v>
          </cell>
          <cell r="IT75">
            <v>0</v>
          </cell>
          <cell r="IU75">
            <v>0</v>
          </cell>
          <cell r="IV75">
            <v>0</v>
          </cell>
          <cell r="IW75">
            <v>0</v>
          </cell>
          <cell r="IX75">
            <v>0</v>
          </cell>
          <cell r="IY75">
            <v>0</v>
          </cell>
          <cell r="IZ75">
            <v>0</v>
          </cell>
          <cell r="JA75">
            <v>0</v>
          </cell>
          <cell r="JB75">
            <v>0</v>
          </cell>
          <cell r="JC75">
            <v>0</v>
          </cell>
          <cell r="JD75">
            <v>0</v>
          </cell>
          <cell r="JE75">
            <v>0</v>
          </cell>
          <cell r="JF75">
            <v>0</v>
          </cell>
          <cell r="JG75">
            <v>0</v>
          </cell>
          <cell r="JH75">
            <v>0</v>
          </cell>
          <cell r="JI75">
            <v>0</v>
          </cell>
          <cell r="JJ75">
            <v>0</v>
          </cell>
          <cell r="JK75">
            <v>0</v>
          </cell>
          <cell r="JL75">
            <v>0</v>
          </cell>
          <cell r="JM75">
            <v>0</v>
          </cell>
          <cell r="JN75">
            <v>0</v>
          </cell>
          <cell r="JO75">
            <v>0</v>
          </cell>
          <cell r="JP75">
            <v>0</v>
          </cell>
          <cell r="JQ75">
            <v>0</v>
          </cell>
          <cell r="JR75">
            <v>0</v>
          </cell>
          <cell r="JS75">
            <v>0</v>
          </cell>
          <cell r="JT75">
            <v>0</v>
          </cell>
          <cell r="JU75">
            <v>0</v>
          </cell>
          <cell r="JV75">
            <v>0</v>
          </cell>
          <cell r="JW75">
            <v>0</v>
          </cell>
          <cell r="JX75">
            <v>0</v>
          </cell>
          <cell r="JY75">
            <v>0</v>
          </cell>
          <cell r="JZ75">
            <v>0</v>
          </cell>
          <cell r="KA75">
            <v>0</v>
          </cell>
          <cell r="KB75">
            <v>0</v>
          </cell>
          <cell r="KC75">
            <v>0</v>
          </cell>
          <cell r="KD75">
            <v>0</v>
          </cell>
          <cell r="KE75">
            <v>0</v>
          </cell>
          <cell r="KF75">
            <v>0</v>
          </cell>
          <cell r="KG75">
            <v>0</v>
          </cell>
          <cell r="KH75">
            <v>0</v>
          </cell>
          <cell r="KI75">
            <v>0</v>
          </cell>
          <cell r="KJ75">
            <v>0</v>
          </cell>
          <cell r="KK75">
            <v>0</v>
          </cell>
          <cell r="KL75">
            <v>0</v>
          </cell>
          <cell r="KM75">
            <v>0</v>
          </cell>
          <cell r="KN75">
            <v>0</v>
          </cell>
          <cell r="KO75">
            <v>0</v>
          </cell>
          <cell r="KP75">
            <v>0</v>
          </cell>
          <cell r="KQ75">
            <v>0</v>
          </cell>
          <cell r="KR75">
            <v>0</v>
          </cell>
          <cell r="KS75">
            <v>0</v>
          </cell>
          <cell r="KT75">
            <v>0</v>
          </cell>
          <cell r="KU75">
            <v>0</v>
          </cell>
          <cell r="KV75">
            <v>0</v>
          </cell>
          <cell r="KW75">
            <v>0</v>
          </cell>
          <cell r="KX75">
            <v>0</v>
          </cell>
          <cell r="KY75">
            <v>0</v>
          </cell>
          <cell r="KZ75">
            <v>0</v>
          </cell>
          <cell r="LA75">
            <v>0</v>
          </cell>
          <cell r="LB75">
            <v>0</v>
          </cell>
          <cell r="LC75">
            <v>0</v>
          </cell>
          <cell r="LD75">
            <v>0</v>
          </cell>
          <cell r="LE75">
            <v>0</v>
          </cell>
          <cell r="LF75">
            <v>0</v>
          </cell>
          <cell r="LG75">
            <v>0</v>
          </cell>
          <cell r="LH75">
            <v>0</v>
          </cell>
          <cell r="LI75">
            <v>0</v>
          </cell>
          <cell r="LJ75">
            <v>0</v>
          </cell>
          <cell r="LK75">
            <v>0</v>
          </cell>
          <cell r="LL75">
            <v>0</v>
          </cell>
          <cell r="LQ75">
            <v>0</v>
          </cell>
          <cell r="LR75">
            <v>0</v>
          </cell>
          <cell r="LS75">
            <v>0</v>
          </cell>
          <cell r="LT75">
            <v>0</v>
          </cell>
          <cell r="LU75">
            <v>0</v>
          </cell>
          <cell r="LX75">
            <v>0</v>
          </cell>
          <cell r="LY75">
            <v>0</v>
          </cell>
          <cell r="LZ75">
            <v>0</v>
          </cell>
          <cell r="MA75">
            <v>0</v>
          </cell>
          <cell r="MB75">
            <v>0</v>
          </cell>
          <cell r="MC75">
            <v>0</v>
          </cell>
          <cell r="MD75">
            <v>0</v>
          </cell>
          <cell r="ME75">
            <v>0</v>
          </cell>
          <cell r="MF75">
            <v>0</v>
          </cell>
          <cell r="MG75">
            <v>0</v>
          </cell>
          <cell r="MH75">
            <v>0</v>
          </cell>
          <cell r="MI75">
            <v>0</v>
          </cell>
          <cell r="MJ75">
            <v>0</v>
          </cell>
          <cell r="MK75">
            <v>0</v>
          </cell>
          <cell r="ML75">
            <v>0</v>
          </cell>
          <cell r="MM75">
            <v>0</v>
          </cell>
          <cell r="MN75">
            <v>0</v>
          </cell>
          <cell r="MO75">
            <v>0</v>
          </cell>
          <cell r="MP75">
            <v>0</v>
          </cell>
          <cell r="MQ75">
            <v>0</v>
          </cell>
          <cell r="MR75">
            <v>0</v>
          </cell>
          <cell r="MS75">
            <v>0</v>
          </cell>
          <cell r="MT75">
            <v>0</v>
          </cell>
          <cell r="MU75">
            <v>0</v>
          </cell>
          <cell r="MV75">
            <v>0</v>
          </cell>
          <cell r="MW75">
            <v>0</v>
          </cell>
          <cell r="MX75">
            <v>0</v>
          </cell>
          <cell r="MY75">
            <v>0</v>
          </cell>
          <cell r="MZ75">
            <v>0</v>
          </cell>
          <cell r="NA75">
            <v>0</v>
          </cell>
          <cell r="NB75">
            <v>0</v>
          </cell>
          <cell r="NC75">
            <v>0</v>
          </cell>
          <cell r="ND75">
            <v>0</v>
          </cell>
          <cell r="NE75">
            <v>0</v>
          </cell>
          <cell r="NF75">
            <v>0</v>
          </cell>
          <cell r="NG75">
            <v>0</v>
          </cell>
          <cell r="NH75">
            <v>0</v>
          </cell>
          <cell r="NI75">
            <v>0</v>
          </cell>
          <cell r="NJ75">
            <v>0</v>
          </cell>
          <cell r="NK75">
            <v>0</v>
          </cell>
          <cell r="NL75">
            <v>0</v>
          </cell>
          <cell r="NM75">
            <v>0</v>
          </cell>
          <cell r="NN75">
            <v>0</v>
          </cell>
          <cell r="NO75">
            <v>0</v>
          </cell>
          <cell r="NP75">
            <v>0</v>
          </cell>
          <cell r="NQ75">
            <v>0</v>
          </cell>
          <cell r="NR75">
            <v>0</v>
          </cell>
          <cell r="NS75">
            <v>0</v>
          </cell>
          <cell r="NT75">
            <v>0</v>
          </cell>
          <cell r="NU75">
            <v>0</v>
          </cell>
          <cell r="NV75">
            <v>0</v>
          </cell>
          <cell r="NW75">
            <v>0</v>
          </cell>
          <cell r="NX75">
            <v>0</v>
          </cell>
          <cell r="NY75">
            <v>0</v>
          </cell>
          <cell r="NZ75">
            <v>0</v>
          </cell>
          <cell r="OA75">
            <v>0</v>
          </cell>
          <cell r="OB75">
            <v>0</v>
          </cell>
          <cell r="OC75">
            <v>0</v>
          </cell>
          <cell r="OD75">
            <v>0</v>
          </cell>
          <cell r="OE75">
            <v>0</v>
          </cell>
          <cell r="OF75">
            <v>0</v>
          </cell>
          <cell r="OG75">
            <v>0</v>
          </cell>
          <cell r="OH75">
            <v>0</v>
          </cell>
          <cell r="OI75">
            <v>0</v>
          </cell>
          <cell r="OJ75">
            <v>0</v>
          </cell>
          <cell r="OL75">
            <v>2019</v>
          </cell>
          <cell r="OM75">
            <v>2024</v>
          </cell>
          <cell r="ON75">
            <v>2024</v>
          </cell>
          <cell r="OO75">
            <v>2024</v>
          </cell>
          <cell r="OP75" t="str">
            <v>с</v>
          </cell>
          <cell r="OT75">
            <v>89.062934511468001</v>
          </cell>
          <cell r="OV75">
            <v>31.722000000000001</v>
          </cell>
          <cell r="OW75">
            <v>1.1160000000000001</v>
          </cell>
          <cell r="OX75">
            <v>0</v>
          </cell>
          <cell r="OY75">
            <v>0</v>
          </cell>
          <cell r="OZ75">
            <v>43.782113989999999</v>
          </cell>
        </row>
        <row r="76">
          <cell r="A76" t="str">
            <v>L_Che373</v>
          </cell>
          <cell r="B76" t="str">
            <v>1.1.4</v>
          </cell>
          <cell r="C76" t="str">
            <v>Строительство и реконструкция сети 10-0,4 кВ (ВЛ 0,4 кВ протяженностью 101,848 км, ВЛ-10 кВ протяженностью 4,222 км, ТП 6(10)/0,4 кВ общей мощностью 9,129 МВА) в рамках "Плана (программы) снижения потерь электрической энергии в электрических сетях Курчалоевских РЭС АО "Чеченэнерго"</v>
          </cell>
          <cell r="D76" t="str">
            <v>L_Che373</v>
          </cell>
          <cell r="E76">
            <v>206.951455507476</v>
          </cell>
          <cell r="H76">
            <v>145.70993873399999</v>
          </cell>
          <cell r="J76">
            <v>106.657859893476</v>
          </cell>
          <cell r="K76">
            <v>70.877231583476004</v>
          </cell>
          <cell r="L76">
            <v>35.780628310000004</v>
          </cell>
          <cell r="M76">
            <v>0</v>
          </cell>
          <cell r="N76">
            <v>0</v>
          </cell>
          <cell r="O76">
            <v>0</v>
          </cell>
          <cell r="P76">
            <v>0</v>
          </cell>
          <cell r="Q76">
            <v>35.780628310000004</v>
          </cell>
          <cell r="R76">
            <v>70.874861323476011</v>
          </cell>
          <cell r="S76">
            <v>0</v>
          </cell>
          <cell r="T76">
            <v>0</v>
          </cell>
          <cell r="U76">
            <v>0</v>
          </cell>
          <cell r="V76">
            <v>0</v>
          </cell>
          <cell r="W76">
            <v>70.874861323476011</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70.874861323476011</v>
          </cell>
          <cell r="AQ76">
            <v>0</v>
          </cell>
          <cell r="AR76">
            <v>0</v>
          </cell>
          <cell r="AS76">
            <v>0</v>
          </cell>
          <cell r="AT76">
            <v>0</v>
          </cell>
          <cell r="AU76">
            <v>70.874861323476011</v>
          </cell>
          <cell r="AV76">
            <v>0</v>
          </cell>
          <cell r="AW76">
            <v>0</v>
          </cell>
          <cell r="AX76">
            <v>0</v>
          </cell>
          <cell r="AY76">
            <v>0</v>
          </cell>
          <cell r="AZ76">
            <v>0</v>
          </cell>
          <cell r="BA76">
            <v>0</v>
          </cell>
          <cell r="BB76" t="str">
            <v/>
          </cell>
          <cell r="BC76" t="str">
            <v/>
          </cell>
          <cell r="BD76" t="str">
            <v/>
          </cell>
          <cell r="BE76" t="str">
            <v/>
          </cell>
          <cell r="BF76">
            <v>0</v>
          </cell>
          <cell r="BG76">
            <v>9.6357148099999996</v>
          </cell>
          <cell r="BH76">
            <v>0</v>
          </cell>
          <cell r="BI76">
            <v>0</v>
          </cell>
          <cell r="BJ76">
            <v>3.5527136788005009E-15</v>
          </cell>
          <cell r="BK76">
            <v>0</v>
          </cell>
          <cell r="BL76">
            <v>9.6357148099999961</v>
          </cell>
          <cell r="BM76">
            <v>3.3143799700000001</v>
          </cell>
          <cell r="BN76">
            <v>0</v>
          </cell>
          <cell r="BO76">
            <v>0</v>
          </cell>
          <cell r="BP76">
            <v>2.7619833083333334</v>
          </cell>
          <cell r="BQ76">
            <v>0</v>
          </cell>
          <cell r="BR76">
            <v>0.55239666166666668</v>
          </cell>
          <cell r="BS76">
            <v>6.3213348399999996</v>
          </cell>
          <cell r="BT76">
            <v>0</v>
          </cell>
          <cell r="BU76">
            <v>0</v>
          </cell>
          <cell r="BV76">
            <v>-2.7619833083333298</v>
          </cell>
          <cell r="BW76">
            <v>0</v>
          </cell>
          <cell r="BX76">
            <v>9.0833181483333298</v>
          </cell>
          <cell r="BY76">
            <v>0</v>
          </cell>
          <cell r="BZ76">
            <v>0</v>
          </cell>
          <cell r="CA76">
            <v>0</v>
          </cell>
          <cell r="CB76">
            <v>0</v>
          </cell>
          <cell r="CC76">
            <v>0</v>
          </cell>
          <cell r="CD76">
            <v>0</v>
          </cell>
          <cell r="CE76">
            <v>0</v>
          </cell>
          <cell r="CF76">
            <v>0</v>
          </cell>
          <cell r="CG76">
            <v>0</v>
          </cell>
          <cell r="CH76">
            <v>0</v>
          </cell>
          <cell r="CI76">
            <v>0</v>
          </cell>
          <cell r="CJ76">
            <v>0</v>
          </cell>
          <cell r="CK76">
            <v>6.3213348399999996</v>
          </cell>
          <cell r="CL76">
            <v>0</v>
          </cell>
          <cell r="CM76">
            <v>0</v>
          </cell>
          <cell r="CN76">
            <v>-2.7619833083333298</v>
          </cell>
          <cell r="CO76">
            <v>0</v>
          </cell>
          <cell r="CP76">
            <v>9.0833181483333298</v>
          </cell>
          <cell r="CQ76" t="str">
            <v/>
          </cell>
          <cell r="CR76" t="str">
            <v/>
          </cell>
          <cell r="CS76" t="str">
            <v/>
          </cell>
          <cell r="CT76" t="str">
            <v/>
          </cell>
          <cell r="CU76">
            <v>0</v>
          </cell>
          <cell r="CX76">
            <v>174.08446530367598</v>
          </cell>
          <cell r="CY76">
            <v>8.9730742200000009</v>
          </cell>
          <cell r="CZ76">
            <v>130.48619180000003</v>
          </cell>
          <cell r="DA76">
            <v>21.241938200000003</v>
          </cell>
          <cell r="DB76">
            <v>13.383261083675961</v>
          </cell>
          <cell r="DE76">
            <v>122.42624991</v>
          </cell>
          <cell r="DG76">
            <v>86.326773953675996</v>
          </cell>
          <cell r="DH76">
            <v>54.972595363675993</v>
          </cell>
          <cell r="DI76">
            <v>31.35417859</v>
          </cell>
          <cell r="DJ76">
            <v>0</v>
          </cell>
          <cell r="DK76">
            <v>22.575478350000001</v>
          </cell>
          <cell r="DL76">
            <v>4.7678105500000001</v>
          </cell>
          <cell r="DM76">
            <v>4.0108896899999991</v>
          </cell>
          <cell r="DN76">
            <v>54.462086553675995</v>
          </cell>
          <cell r="DS76">
            <v>0</v>
          </cell>
          <cell r="DT76">
            <v>0</v>
          </cell>
          <cell r="DU76">
            <v>0</v>
          </cell>
          <cell r="DV76">
            <v>54.462086553675995</v>
          </cell>
          <cell r="DW76">
            <v>0</v>
          </cell>
          <cell r="DX76">
            <v>1</v>
          </cell>
          <cell r="DY76" t="str">
            <v/>
          </cell>
          <cell r="DZ76" t="str">
            <v/>
          </cell>
          <cell r="EA76" t="str">
            <v/>
          </cell>
          <cell r="EB76" t="str">
            <v>1</v>
          </cell>
          <cell r="EC76">
            <v>3.314379970000001</v>
          </cell>
          <cell r="ED76">
            <v>0</v>
          </cell>
          <cell r="EE76">
            <v>0</v>
          </cell>
          <cell r="EF76">
            <v>0</v>
          </cell>
          <cell r="EG76">
            <v>3.314379970000001</v>
          </cell>
          <cell r="EH76">
            <v>3.314379970000001</v>
          </cell>
          <cell r="EI76">
            <v>0</v>
          </cell>
          <cell r="EJ76">
            <v>0</v>
          </cell>
          <cell r="EK76">
            <v>0</v>
          </cell>
          <cell r="EL76">
            <v>3.314379970000001</v>
          </cell>
          <cell r="EM76">
            <v>0</v>
          </cell>
          <cell r="EN76">
            <v>0</v>
          </cell>
          <cell r="EO76">
            <v>0</v>
          </cell>
          <cell r="EP76">
            <v>0</v>
          </cell>
          <cell r="EQ76">
            <v>0</v>
          </cell>
          <cell r="ER76">
            <v>0</v>
          </cell>
          <cell r="ES76">
            <v>0</v>
          </cell>
          <cell r="ET76">
            <v>0</v>
          </cell>
          <cell r="EU76">
            <v>0</v>
          </cell>
          <cell r="EV76">
            <v>0</v>
          </cell>
          <cell r="EW76">
            <v>0</v>
          </cell>
          <cell r="EX76">
            <v>0</v>
          </cell>
          <cell r="EY76">
            <v>0</v>
          </cell>
          <cell r="EZ76">
            <v>0</v>
          </cell>
          <cell r="FA76">
            <v>0</v>
          </cell>
          <cell r="FB76">
            <v>0</v>
          </cell>
          <cell r="FC76">
            <v>0</v>
          </cell>
          <cell r="FD76">
            <v>0</v>
          </cell>
          <cell r="FE76">
            <v>0</v>
          </cell>
          <cell r="FF76">
            <v>0</v>
          </cell>
          <cell r="FG76" t="str">
            <v/>
          </cell>
          <cell r="FH76" t="str">
            <v/>
          </cell>
          <cell r="FI76" t="str">
            <v/>
          </cell>
          <cell r="FJ76">
            <v>1</v>
          </cell>
          <cell r="FK76" t="str">
            <v>1</v>
          </cell>
          <cell r="FN76">
            <v>174.08446530367598</v>
          </cell>
          <cell r="FO76">
            <v>0</v>
          </cell>
          <cell r="FP76">
            <v>9.1289999999999996</v>
          </cell>
          <cell r="FQ76">
            <v>0</v>
          </cell>
          <cell r="FR76">
            <v>106.07</v>
          </cell>
          <cell r="FS76">
            <v>106.07</v>
          </cell>
          <cell r="FT76">
            <v>0</v>
          </cell>
          <cell r="FU76">
            <v>0</v>
          </cell>
          <cell r="FV76">
            <v>0</v>
          </cell>
          <cell r="FW76">
            <v>0</v>
          </cell>
          <cell r="FX76">
            <v>0</v>
          </cell>
          <cell r="FZ76">
            <v>0</v>
          </cell>
          <cell r="GA76">
            <v>0</v>
          </cell>
          <cell r="GB76">
            <v>0</v>
          </cell>
          <cell r="GC76">
            <v>0</v>
          </cell>
          <cell r="GD76">
            <v>0</v>
          </cell>
          <cell r="GE76">
            <v>0</v>
          </cell>
          <cell r="GF76">
            <v>0</v>
          </cell>
          <cell r="GG76">
            <v>0</v>
          </cell>
          <cell r="GH76">
            <v>0</v>
          </cell>
          <cell r="GI76">
            <v>0</v>
          </cell>
          <cell r="GJ76">
            <v>0</v>
          </cell>
          <cell r="GK76">
            <v>174.08446530367598</v>
          </cell>
          <cell r="GL76">
            <v>0</v>
          </cell>
          <cell r="GM76">
            <v>9.1289999999999996</v>
          </cell>
          <cell r="GN76">
            <v>0</v>
          </cell>
          <cell r="GO76">
            <v>106.07</v>
          </cell>
          <cell r="GP76">
            <v>106.07</v>
          </cell>
          <cell r="GQ76">
            <v>0</v>
          </cell>
          <cell r="GR76">
            <v>0</v>
          </cell>
          <cell r="GS76">
            <v>0</v>
          </cell>
          <cell r="GT76">
            <v>0</v>
          </cell>
          <cell r="GU76">
            <v>0</v>
          </cell>
          <cell r="GV76">
            <v>0</v>
          </cell>
          <cell r="GW76">
            <v>0</v>
          </cell>
          <cell r="GX76">
            <v>0</v>
          </cell>
          <cell r="GY76">
            <v>0</v>
          </cell>
          <cell r="GZ76">
            <v>0</v>
          </cell>
          <cell r="HA76">
            <v>0</v>
          </cell>
          <cell r="HB76">
            <v>0</v>
          </cell>
          <cell r="HC76">
            <v>0</v>
          </cell>
          <cell r="HD76">
            <v>0</v>
          </cell>
          <cell r="HE76">
            <v>0</v>
          </cell>
          <cell r="HF76">
            <v>0</v>
          </cell>
          <cell r="HG76">
            <v>0</v>
          </cell>
          <cell r="HH76">
            <v>0</v>
          </cell>
          <cell r="HI76">
            <v>0</v>
          </cell>
          <cell r="HJ76">
            <v>0</v>
          </cell>
          <cell r="HK76">
            <v>0</v>
          </cell>
          <cell r="HL76">
            <v>0</v>
          </cell>
          <cell r="HM76">
            <v>0</v>
          </cell>
          <cell r="HN76">
            <v>0</v>
          </cell>
          <cell r="HO76">
            <v>0</v>
          </cell>
          <cell r="HP76">
            <v>0</v>
          </cell>
          <cell r="HQ76">
            <v>0</v>
          </cell>
          <cell r="HR76">
            <v>0</v>
          </cell>
          <cell r="HS76">
            <v>0</v>
          </cell>
          <cell r="HT76">
            <v>0</v>
          </cell>
          <cell r="HU76">
            <v>0</v>
          </cell>
          <cell r="HV76">
            <v>0</v>
          </cell>
          <cell r="HW76">
            <v>0</v>
          </cell>
          <cell r="HX76">
            <v>0</v>
          </cell>
          <cell r="HY76">
            <v>0</v>
          </cell>
          <cell r="HZ76">
            <v>0</v>
          </cell>
          <cell r="IA76">
            <v>0</v>
          </cell>
          <cell r="IB76">
            <v>0</v>
          </cell>
          <cell r="IC76">
            <v>174.08446530367598</v>
          </cell>
          <cell r="ID76">
            <v>0</v>
          </cell>
          <cell r="IE76">
            <v>9.1289999999999996</v>
          </cell>
          <cell r="IF76">
            <v>0</v>
          </cell>
          <cell r="IG76">
            <v>106.07</v>
          </cell>
          <cell r="IH76">
            <v>106.07</v>
          </cell>
          <cell r="II76">
            <v>0</v>
          </cell>
          <cell r="IJ76">
            <v>0</v>
          </cell>
          <cell r="IK76">
            <v>0</v>
          </cell>
          <cell r="IL76">
            <v>0</v>
          </cell>
          <cell r="IM76">
            <v>0</v>
          </cell>
          <cell r="IN76">
            <v>0</v>
          </cell>
          <cell r="IO76">
            <v>0</v>
          </cell>
          <cell r="IP76">
            <v>0</v>
          </cell>
          <cell r="IQ76">
            <v>0</v>
          </cell>
          <cell r="IR76">
            <v>0</v>
          </cell>
          <cell r="IS76">
            <v>0</v>
          </cell>
          <cell r="IT76">
            <v>0</v>
          </cell>
          <cell r="IU76">
            <v>0</v>
          </cell>
          <cell r="IV76">
            <v>0</v>
          </cell>
          <cell r="IW76">
            <v>0</v>
          </cell>
          <cell r="IX76">
            <v>0</v>
          </cell>
          <cell r="IY76">
            <v>122.42624991</v>
          </cell>
          <cell r="IZ76">
            <v>0</v>
          </cell>
          <cell r="JA76">
            <v>4.96</v>
          </cell>
          <cell r="JB76">
            <v>0</v>
          </cell>
          <cell r="JC76">
            <v>95.049000000000007</v>
          </cell>
          <cell r="JD76">
            <v>95.049000000000007</v>
          </cell>
          <cell r="JE76">
            <v>0</v>
          </cell>
          <cell r="JF76">
            <v>0</v>
          </cell>
          <cell r="JG76">
            <v>0</v>
          </cell>
          <cell r="JH76">
            <v>0</v>
          </cell>
          <cell r="JI76">
            <v>0</v>
          </cell>
          <cell r="JJ76">
            <v>122.42624991</v>
          </cell>
          <cell r="JK76">
            <v>0</v>
          </cell>
          <cell r="JL76">
            <v>4.96</v>
          </cell>
          <cell r="JM76">
            <v>0</v>
          </cell>
          <cell r="JN76">
            <v>95.049000000000007</v>
          </cell>
          <cell r="JO76">
            <v>95.049000000000007</v>
          </cell>
          <cell r="JP76">
            <v>0</v>
          </cell>
          <cell r="JQ76">
            <v>0</v>
          </cell>
          <cell r="JR76">
            <v>0</v>
          </cell>
          <cell r="JS76">
            <v>0</v>
          </cell>
          <cell r="JT76">
            <v>0</v>
          </cell>
          <cell r="JU76">
            <v>0</v>
          </cell>
          <cell r="JV76">
            <v>0</v>
          </cell>
          <cell r="JW76">
            <v>0</v>
          </cell>
          <cell r="JX76">
            <v>0</v>
          </cell>
          <cell r="JY76">
            <v>0</v>
          </cell>
          <cell r="JZ76">
            <v>0</v>
          </cell>
          <cell r="KA76">
            <v>0</v>
          </cell>
          <cell r="KB76">
            <v>0</v>
          </cell>
          <cell r="KC76">
            <v>0</v>
          </cell>
          <cell r="KD76">
            <v>0</v>
          </cell>
          <cell r="KE76">
            <v>0</v>
          </cell>
          <cell r="KF76">
            <v>0</v>
          </cell>
          <cell r="KG76">
            <v>0</v>
          </cell>
          <cell r="KH76">
            <v>0</v>
          </cell>
          <cell r="KI76">
            <v>0</v>
          </cell>
          <cell r="KJ76">
            <v>0</v>
          </cell>
          <cell r="KK76">
            <v>0</v>
          </cell>
          <cell r="KL76">
            <v>0</v>
          </cell>
          <cell r="KM76">
            <v>0</v>
          </cell>
          <cell r="KN76">
            <v>0</v>
          </cell>
          <cell r="KO76">
            <v>0</v>
          </cell>
          <cell r="KP76">
            <v>0</v>
          </cell>
          <cell r="KQ76">
            <v>0</v>
          </cell>
          <cell r="KR76">
            <v>0</v>
          </cell>
          <cell r="KS76">
            <v>0</v>
          </cell>
          <cell r="KT76">
            <v>0</v>
          </cell>
          <cell r="KU76">
            <v>0</v>
          </cell>
          <cell r="KV76">
            <v>0</v>
          </cell>
          <cell r="KW76">
            <v>0</v>
          </cell>
          <cell r="KX76">
            <v>0</v>
          </cell>
          <cell r="KY76">
            <v>0</v>
          </cell>
          <cell r="KZ76">
            <v>0</v>
          </cell>
          <cell r="LA76">
            <v>0</v>
          </cell>
          <cell r="LB76">
            <v>0</v>
          </cell>
          <cell r="LC76">
            <v>0</v>
          </cell>
          <cell r="LD76">
            <v>0</v>
          </cell>
          <cell r="LE76">
            <v>0</v>
          </cell>
          <cell r="LF76">
            <v>0</v>
          </cell>
          <cell r="LG76">
            <v>0</v>
          </cell>
          <cell r="LH76">
            <v>0</v>
          </cell>
          <cell r="LI76">
            <v>0</v>
          </cell>
          <cell r="LJ76">
            <v>0</v>
          </cell>
          <cell r="LK76">
            <v>0</v>
          </cell>
          <cell r="LL76">
            <v>0</v>
          </cell>
          <cell r="LQ76">
            <v>0</v>
          </cell>
          <cell r="LR76">
            <v>0</v>
          </cell>
          <cell r="LS76">
            <v>0</v>
          </cell>
          <cell r="LT76">
            <v>0</v>
          </cell>
          <cell r="LU76">
            <v>0</v>
          </cell>
          <cell r="LX76">
            <v>0</v>
          </cell>
          <cell r="LY76">
            <v>0</v>
          </cell>
          <cell r="LZ76">
            <v>0</v>
          </cell>
          <cell r="MA76">
            <v>0</v>
          </cell>
          <cell r="MB76">
            <v>0</v>
          </cell>
          <cell r="MC76">
            <v>0</v>
          </cell>
          <cell r="MD76">
            <v>0</v>
          </cell>
          <cell r="ME76">
            <v>0</v>
          </cell>
          <cell r="MF76">
            <v>0</v>
          </cell>
          <cell r="MG76">
            <v>0</v>
          </cell>
          <cell r="MH76">
            <v>0</v>
          </cell>
          <cell r="MI76">
            <v>0</v>
          </cell>
          <cell r="MJ76">
            <v>0</v>
          </cell>
          <cell r="MK76">
            <v>0</v>
          </cell>
          <cell r="ML76">
            <v>0</v>
          </cell>
          <cell r="MM76">
            <v>0</v>
          </cell>
          <cell r="MN76">
            <v>0</v>
          </cell>
          <cell r="MO76">
            <v>0</v>
          </cell>
          <cell r="MP76">
            <v>0</v>
          </cell>
          <cell r="MQ76">
            <v>0</v>
          </cell>
          <cell r="MR76">
            <v>0</v>
          </cell>
          <cell r="MS76">
            <v>0</v>
          </cell>
          <cell r="MT76">
            <v>0</v>
          </cell>
          <cell r="MU76">
            <v>0</v>
          </cell>
          <cell r="MV76">
            <v>0</v>
          </cell>
          <cell r="MW76">
            <v>0</v>
          </cell>
          <cell r="MX76">
            <v>0</v>
          </cell>
          <cell r="MY76">
            <v>0</v>
          </cell>
          <cell r="MZ76">
            <v>0</v>
          </cell>
          <cell r="NA76">
            <v>0</v>
          </cell>
          <cell r="NB76">
            <v>0</v>
          </cell>
          <cell r="NC76">
            <v>0</v>
          </cell>
          <cell r="ND76">
            <v>0</v>
          </cell>
          <cell r="NE76">
            <v>0</v>
          </cell>
          <cell r="NF76">
            <v>0</v>
          </cell>
          <cell r="NG76">
            <v>0</v>
          </cell>
          <cell r="NH76">
            <v>0</v>
          </cell>
          <cell r="NI76">
            <v>0</v>
          </cell>
          <cell r="NJ76">
            <v>0</v>
          </cell>
          <cell r="NK76">
            <v>0</v>
          </cell>
          <cell r="NL76">
            <v>0</v>
          </cell>
          <cell r="NM76">
            <v>0</v>
          </cell>
          <cell r="NN76">
            <v>0</v>
          </cell>
          <cell r="NO76">
            <v>0</v>
          </cell>
          <cell r="NP76">
            <v>0</v>
          </cell>
          <cell r="NQ76">
            <v>0</v>
          </cell>
          <cell r="NR76">
            <v>0</v>
          </cell>
          <cell r="NS76">
            <v>0</v>
          </cell>
          <cell r="NT76">
            <v>0</v>
          </cell>
          <cell r="NU76">
            <v>0</v>
          </cell>
          <cell r="NV76">
            <v>0</v>
          </cell>
          <cell r="NW76">
            <v>0</v>
          </cell>
          <cell r="NX76">
            <v>0</v>
          </cell>
          <cell r="NY76">
            <v>0</v>
          </cell>
          <cell r="NZ76">
            <v>0</v>
          </cell>
          <cell r="OA76">
            <v>0</v>
          </cell>
          <cell r="OB76">
            <v>0</v>
          </cell>
          <cell r="OC76">
            <v>0</v>
          </cell>
          <cell r="OD76">
            <v>0</v>
          </cell>
          <cell r="OE76">
            <v>0</v>
          </cell>
          <cell r="OF76">
            <v>0</v>
          </cell>
          <cell r="OG76">
            <v>0</v>
          </cell>
          <cell r="OH76">
            <v>0</v>
          </cell>
          <cell r="OI76">
            <v>0</v>
          </cell>
          <cell r="OJ76">
            <v>0</v>
          </cell>
          <cell r="OL76">
            <v>2019</v>
          </cell>
          <cell r="OM76">
            <v>2024</v>
          </cell>
          <cell r="ON76">
            <v>2024</v>
          </cell>
          <cell r="OO76">
            <v>2024</v>
          </cell>
          <cell r="OP76" t="str">
            <v>с</v>
          </cell>
          <cell r="OT76">
            <v>206.951455507476</v>
          </cell>
          <cell r="OV76">
            <v>95.049000000000007</v>
          </cell>
          <cell r="OW76">
            <v>4.96</v>
          </cell>
          <cell r="OX76">
            <v>0</v>
          </cell>
          <cell r="OY76">
            <v>0</v>
          </cell>
          <cell r="OZ76">
            <v>122.42624991</v>
          </cell>
        </row>
        <row r="77">
          <cell r="A77" t="str">
            <v>L_Che376</v>
          </cell>
          <cell r="B77" t="str">
            <v>1.1.4</v>
          </cell>
          <cell r="C77" t="str">
            <v>Строительство и реконструкция сети 10-0,4 кВ (ВЛ 0,4 кВ протяженностью 92,935 км, ВЛ-10 кВ протяженностью 4,48 км, ТП 6(10)/0,4 кВ общей мощностью 4,259 МВА) в рамках "Плана (программы) снижения потерь электрической энергии в электрических сетях Ножай-Юртовских РЭС АО "Чеченэнерго"</v>
          </cell>
          <cell r="D77" t="str">
            <v>L_Che376</v>
          </cell>
          <cell r="E77">
            <v>153.42590341361998</v>
          </cell>
          <cell r="H77">
            <v>116.631068799</v>
          </cell>
          <cell r="J77">
            <v>92.552973337619974</v>
          </cell>
          <cell r="K77">
            <v>40.807054634619973</v>
          </cell>
          <cell r="L77">
            <v>51.745918703000001</v>
          </cell>
          <cell r="M77">
            <v>0</v>
          </cell>
          <cell r="N77">
            <v>0</v>
          </cell>
          <cell r="O77">
            <v>1.4043301858333321</v>
          </cell>
          <cell r="P77">
            <v>0</v>
          </cell>
          <cell r="Q77">
            <v>50.34158851716667</v>
          </cell>
          <cell r="R77">
            <v>42.492250857619993</v>
          </cell>
          <cell r="S77">
            <v>0</v>
          </cell>
          <cell r="T77">
            <v>0</v>
          </cell>
          <cell r="U77">
            <v>0</v>
          </cell>
          <cell r="V77">
            <v>0</v>
          </cell>
          <cell r="W77">
            <v>42.492250857619993</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cell r="AO77">
            <v>0</v>
          </cell>
          <cell r="AP77">
            <v>42.492250857619993</v>
          </cell>
          <cell r="AQ77">
            <v>0</v>
          </cell>
          <cell r="AR77">
            <v>0</v>
          </cell>
          <cell r="AS77">
            <v>0</v>
          </cell>
          <cell r="AT77">
            <v>0</v>
          </cell>
          <cell r="AU77">
            <v>42.492250857619993</v>
          </cell>
          <cell r="AV77">
            <v>0</v>
          </cell>
          <cell r="AW77">
            <v>0</v>
          </cell>
          <cell r="AX77">
            <v>0</v>
          </cell>
          <cell r="AY77">
            <v>0</v>
          </cell>
          <cell r="AZ77">
            <v>0</v>
          </cell>
          <cell r="BA77">
            <v>0</v>
          </cell>
          <cell r="BB77" t="str">
            <v/>
          </cell>
          <cell r="BC77" t="str">
            <v/>
          </cell>
          <cell r="BD77" t="str">
            <v/>
          </cell>
          <cell r="BE77" t="str">
            <v/>
          </cell>
          <cell r="BF77">
            <v>0</v>
          </cell>
          <cell r="BG77">
            <v>4.01222002</v>
          </cell>
          <cell r="BH77">
            <v>0</v>
          </cell>
          <cell r="BI77">
            <v>0</v>
          </cell>
          <cell r="BJ77">
            <v>4.4408920985006262E-16</v>
          </cell>
          <cell r="BK77">
            <v>0</v>
          </cell>
          <cell r="BL77">
            <v>4.01222002</v>
          </cell>
          <cell r="BM77">
            <v>2.8372800000000002</v>
          </cell>
          <cell r="BN77">
            <v>0</v>
          </cell>
          <cell r="BO77">
            <v>0</v>
          </cell>
          <cell r="BP77">
            <v>2.3644000000000003</v>
          </cell>
          <cell r="BQ77">
            <v>0</v>
          </cell>
          <cell r="BR77">
            <v>0.47287999999999997</v>
          </cell>
          <cell r="BS77">
            <v>1.17494002</v>
          </cell>
          <cell r="BT77">
            <v>0</v>
          </cell>
          <cell r="BU77">
            <v>0</v>
          </cell>
          <cell r="BV77">
            <v>-2.3643999999999998</v>
          </cell>
          <cell r="BW77">
            <v>0</v>
          </cell>
          <cell r="BX77">
            <v>3.53934002</v>
          </cell>
          <cell r="BY77">
            <v>0</v>
          </cell>
          <cell r="BZ77">
            <v>0</v>
          </cell>
          <cell r="CA77">
            <v>0</v>
          </cell>
          <cell r="CB77">
            <v>0</v>
          </cell>
          <cell r="CC77">
            <v>0</v>
          </cell>
          <cell r="CD77">
            <v>0</v>
          </cell>
          <cell r="CE77">
            <v>0</v>
          </cell>
          <cell r="CF77">
            <v>0</v>
          </cell>
          <cell r="CG77">
            <v>0</v>
          </cell>
          <cell r="CH77">
            <v>0</v>
          </cell>
          <cell r="CI77">
            <v>0</v>
          </cell>
          <cell r="CJ77">
            <v>0</v>
          </cell>
          <cell r="CK77">
            <v>1.17494002</v>
          </cell>
          <cell r="CL77">
            <v>0</v>
          </cell>
          <cell r="CM77">
            <v>0</v>
          </cell>
          <cell r="CN77">
            <v>-2.3643999999999998</v>
          </cell>
          <cell r="CO77">
            <v>0</v>
          </cell>
          <cell r="CP77">
            <v>3.53934002</v>
          </cell>
          <cell r="CQ77" t="str">
            <v/>
          </cell>
          <cell r="CR77" t="str">
            <v/>
          </cell>
          <cell r="CS77" t="str">
            <v/>
          </cell>
          <cell r="CT77" t="str">
            <v/>
          </cell>
          <cell r="CU77">
            <v>0</v>
          </cell>
          <cell r="CX77">
            <v>129.06457411882002</v>
          </cell>
          <cell r="CY77">
            <v>8.1954568299999995</v>
          </cell>
          <cell r="CZ77">
            <v>95.326794599999985</v>
          </cell>
          <cell r="DA77">
            <v>15.518315400000001</v>
          </cell>
          <cell r="DB77">
            <v>10.024007288820028</v>
          </cell>
          <cell r="DE77">
            <v>102.40397553</v>
          </cell>
          <cell r="DG77">
            <v>75.960179578820018</v>
          </cell>
          <cell r="DH77">
            <v>29.497878588820015</v>
          </cell>
          <cell r="DI77">
            <v>46.462300990000003</v>
          </cell>
          <cell r="DJ77">
            <v>0</v>
          </cell>
          <cell r="DK77">
            <v>35.543393770000002</v>
          </cell>
          <cell r="DL77">
            <v>5.54179888</v>
          </cell>
          <cell r="DM77">
            <v>5.3771083400000013</v>
          </cell>
          <cell r="DN77">
            <v>32.162191508820001</v>
          </cell>
          <cell r="DS77">
            <v>0</v>
          </cell>
          <cell r="DT77">
            <v>0</v>
          </cell>
          <cell r="DU77">
            <v>0</v>
          </cell>
          <cell r="DV77">
            <v>32.162191508820001</v>
          </cell>
          <cell r="DW77">
            <v>0</v>
          </cell>
          <cell r="DX77">
            <v>1</v>
          </cell>
          <cell r="DY77" t="str">
            <v/>
          </cell>
          <cell r="DZ77" t="str">
            <v/>
          </cell>
          <cell r="EA77" t="str">
            <v/>
          </cell>
          <cell r="EB77" t="str">
            <v>1</v>
          </cell>
          <cell r="EC77">
            <v>2.8372799999999998</v>
          </cell>
          <cell r="ED77">
            <v>0</v>
          </cell>
          <cell r="EE77">
            <v>0</v>
          </cell>
          <cell r="EF77">
            <v>0</v>
          </cell>
          <cell r="EG77">
            <v>2.8372799999999998</v>
          </cell>
          <cell r="EH77">
            <v>2.8372799999999998</v>
          </cell>
          <cell r="EI77">
            <v>0</v>
          </cell>
          <cell r="EJ77">
            <v>0</v>
          </cell>
          <cell r="EK77">
            <v>0</v>
          </cell>
          <cell r="EL77">
            <v>2.8372799999999998</v>
          </cell>
          <cell r="EM77">
            <v>0</v>
          </cell>
          <cell r="EN77">
            <v>0</v>
          </cell>
          <cell r="EO77">
            <v>0</v>
          </cell>
          <cell r="EP77">
            <v>0</v>
          </cell>
          <cell r="EQ77">
            <v>0</v>
          </cell>
          <cell r="ER77">
            <v>0</v>
          </cell>
          <cell r="ES77">
            <v>0</v>
          </cell>
          <cell r="ET77">
            <v>0</v>
          </cell>
          <cell r="EU77">
            <v>0</v>
          </cell>
          <cell r="EV77">
            <v>0</v>
          </cell>
          <cell r="EW77">
            <v>0</v>
          </cell>
          <cell r="EX77">
            <v>0</v>
          </cell>
          <cell r="EY77">
            <v>0</v>
          </cell>
          <cell r="EZ77">
            <v>0</v>
          </cell>
          <cell r="FA77">
            <v>0</v>
          </cell>
          <cell r="FB77">
            <v>0</v>
          </cell>
          <cell r="FC77">
            <v>0</v>
          </cell>
          <cell r="FD77">
            <v>0</v>
          </cell>
          <cell r="FE77">
            <v>0</v>
          </cell>
          <cell r="FF77">
            <v>0</v>
          </cell>
          <cell r="FG77" t="str">
            <v/>
          </cell>
          <cell r="FH77" t="str">
            <v/>
          </cell>
          <cell r="FI77" t="str">
            <v/>
          </cell>
          <cell r="FJ77">
            <v>1</v>
          </cell>
          <cell r="FK77" t="str">
            <v>1</v>
          </cell>
          <cell r="FN77">
            <v>129.06457411882002</v>
          </cell>
          <cell r="FO77">
            <v>0</v>
          </cell>
          <cell r="FP77">
            <v>4.2590000000000003</v>
          </cell>
          <cell r="FQ77">
            <v>0</v>
          </cell>
          <cell r="FR77">
            <v>97.415000000000006</v>
          </cell>
          <cell r="FS77">
            <v>97.415000000000006</v>
          </cell>
          <cell r="FT77">
            <v>0</v>
          </cell>
          <cell r="FU77">
            <v>0</v>
          </cell>
          <cell r="FV77">
            <v>0</v>
          </cell>
          <cell r="FW77">
            <v>0</v>
          </cell>
          <cell r="FX77">
            <v>0</v>
          </cell>
          <cell r="FZ77">
            <v>0</v>
          </cell>
          <cell r="GA77">
            <v>0</v>
          </cell>
          <cell r="GB77">
            <v>0</v>
          </cell>
          <cell r="GC77">
            <v>0</v>
          </cell>
          <cell r="GD77">
            <v>0</v>
          </cell>
          <cell r="GE77">
            <v>0</v>
          </cell>
          <cell r="GF77">
            <v>0</v>
          </cell>
          <cell r="GG77">
            <v>0</v>
          </cell>
          <cell r="GH77">
            <v>0</v>
          </cell>
          <cell r="GI77">
            <v>0</v>
          </cell>
          <cell r="GJ77">
            <v>0</v>
          </cell>
          <cell r="GK77">
            <v>129.06457411881999</v>
          </cell>
          <cell r="GL77">
            <v>0</v>
          </cell>
          <cell r="GM77">
            <v>4.2590000000000003</v>
          </cell>
          <cell r="GN77">
            <v>0</v>
          </cell>
          <cell r="GO77">
            <v>97.415000000000006</v>
          </cell>
          <cell r="GP77">
            <v>97.415000000000006</v>
          </cell>
          <cell r="GQ77">
            <v>0</v>
          </cell>
          <cell r="GR77">
            <v>0</v>
          </cell>
          <cell r="GS77">
            <v>0</v>
          </cell>
          <cell r="GT77">
            <v>0</v>
          </cell>
          <cell r="GU77">
            <v>0</v>
          </cell>
          <cell r="GV77">
            <v>0</v>
          </cell>
          <cell r="GW77">
            <v>0</v>
          </cell>
          <cell r="GX77">
            <v>0</v>
          </cell>
          <cell r="GY77">
            <v>0</v>
          </cell>
          <cell r="GZ77">
            <v>0</v>
          </cell>
          <cell r="HA77">
            <v>0</v>
          </cell>
          <cell r="HB77">
            <v>0</v>
          </cell>
          <cell r="HC77">
            <v>0</v>
          </cell>
          <cell r="HD77">
            <v>0</v>
          </cell>
          <cell r="HE77">
            <v>0</v>
          </cell>
          <cell r="HF77">
            <v>0</v>
          </cell>
          <cell r="HG77">
            <v>0</v>
          </cell>
          <cell r="HH77">
            <v>0</v>
          </cell>
          <cell r="HI77">
            <v>0</v>
          </cell>
          <cell r="HJ77">
            <v>0</v>
          </cell>
          <cell r="HK77">
            <v>0</v>
          </cell>
          <cell r="HL77">
            <v>0</v>
          </cell>
          <cell r="HM77">
            <v>0</v>
          </cell>
          <cell r="HN77">
            <v>0</v>
          </cell>
          <cell r="HO77">
            <v>0</v>
          </cell>
          <cell r="HP77">
            <v>0</v>
          </cell>
          <cell r="HQ77">
            <v>0</v>
          </cell>
          <cell r="HR77">
            <v>0</v>
          </cell>
          <cell r="HS77">
            <v>0</v>
          </cell>
          <cell r="HT77">
            <v>0</v>
          </cell>
          <cell r="HU77">
            <v>0</v>
          </cell>
          <cell r="HV77">
            <v>0</v>
          </cell>
          <cell r="HW77">
            <v>0</v>
          </cell>
          <cell r="HX77">
            <v>0</v>
          </cell>
          <cell r="HY77">
            <v>0</v>
          </cell>
          <cell r="HZ77">
            <v>0</v>
          </cell>
          <cell r="IA77">
            <v>0</v>
          </cell>
          <cell r="IB77">
            <v>0</v>
          </cell>
          <cell r="IC77">
            <v>129.06457411881999</v>
          </cell>
          <cell r="ID77">
            <v>0</v>
          </cell>
          <cell r="IE77">
            <v>4.2590000000000003</v>
          </cell>
          <cell r="IF77">
            <v>0</v>
          </cell>
          <cell r="IG77">
            <v>97.415000000000006</v>
          </cell>
          <cell r="IH77">
            <v>97.415000000000006</v>
          </cell>
          <cell r="II77">
            <v>0</v>
          </cell>
          <cell r="IJ77">
            <v>0</v>
          </cell>
          <cell r="IK77">
            <v>0</v>
          </cell>
          <cell r="IL77">
            <v>0</v>
          </cell>
          <cell r="IM77">
            <v>0</v>
          </cell>
          <cell r="IN77">
            <v>0</v>
          </cell>
          <cell r="IO77">
            <v>0</v>
          </cell>
          <cell r="IP77">
            <v>0</v>
          </cell>
          <cell r="IQ77">
            <v>0</v>
          </cell>
          <cell r="IR77">
            <v>0</v>
          </cell>
          <cell r="IS77">
            <v>0</v>
          </cell>
          <cell r="IT77">
            <v>0</v>
          </cell>
          <cell r="IU77">
            <v>0</v>
          </cell>
          <cell r="IV77">
            <v>0</v>
          </cell>
          <cell r="IW77">
            <v>0</v>
          </cell>
          <cell r="IX77">
            <v>0</v>
          </cell>
          <cell r="IY77">
            <v>102.40397553</v>
          </cell>
          <cell r="IZ77">
            <v>0</v>
          </cell>
          <cell r="JA77">
            <v>4.133</v>
          </cell>
          <cell r="JB77">
            <v>0</v>
          </cell>
          <cell r="JC77">
            <v>87.858000000000004</v>
          </cell>
          <cell r="JD77">
            <v>87.858000000000004</v>
          </cell>
          <cell r="JE77">
            <v>0</v>
          </cell>
          <cell r="JF77">
            <v>0</v>
          </cell>
          <cell r="JG77">
            <v>0</v>
          </cell>
          <cell r="JH77">
            <v>0</v>
          </cell>
          <cell r="JI77">
            <v>0</v>
          </cell>
          <cell r="JJ77">
            <v>0</v>
          </cell>
          <cell r="JK77">
            <v>0</v>
          </cell>
          <cell r="JL77">
            <v>0</v>
          </cell>
          <cell r="JM77">
            <v>0</v>
          </cell>
          <cell r="JN77">
            <v>0</v>
          </cell>
          <cell r="JO77">
            <v>0</v>
          </cell>
          <cell r="JP77">
            <v>0</v>
          </cell>
          <cell r="JQ77">
            <v>0</v>
          </cell>
          <cell r="JR77">
            <v>0</v>
          </cell>
          <cell r="JS77">
            <v>0</v>
          </cell>
          <cell r="JT77">
            <v>0</v>
          </cell>
          <cell r="JU77">
            <v>102.40397553</v>
          </cell>
          <cell r="JV77">
            <v>0</v>
          </cell>
          <cell r="JW77">
            <v>4.133</v>
          </cell>
          <cell r="JX77">
            <v>0</v>
          </cell>
          <cell r="JY77">
            <v>87.858000000000004</v>
          </cell>
          <cell r="JZ77">
            <v>87.858000000000004</v>
          </cell>
          <cell r="KA77">
            <v>0</v>
          </cell>
          <cell r="KB77">
            <v>0</v>
          </cell>
          <cell r="KC77">
            <v>0</v>
          </cell>
          <cell r="KD77">
            <v>0</v>
          </cell>
          <cell r="KE77">
            <v>0</v>
          </cell>
          <cell r="KF77">
            <v>0</v>
          </cell>
          <cell r="KG77">
            <v>0</v>
          </cell>
          <cell r="KH77">
            <v>0</v>
          </cell>
          <cell r="KI77">
            <v>0</v>
          </cell>
          <cell r="KJ77">
            <v>0</v>
          </cell>
          <cell r="KK77">
            <v>0</v>
          </cell>
          <cell r="KL77">
            <v>0</v>
          </cell>
          <cell r="KM77">
            <v>0</v>
          </cell>
          <cell r="KN77">
            <v>0</v>
          </cell>
          <cell r="KO77">
            <v>0</v>
          </cell>
          <cell r="KP77">
            <v>0</v>
          </cell>
          <cell r="KQ77">
            <v>0</v>
          </cell>
          <cell r="KR77">
            <v>0</v>
          </cell>
          <cell r="KS77">
            <v>0</v>
          </cell>
          <cell r="KT77">
            <v>0</v>
          </cell>
          <cell r="KU77">
            <v>0</v>
          </cell>
          <cell r="KV77">
            <v>0</v>
          </cell>
          <cell r="KW77">
            <v>0</v>
          </cell>
          <cell r="KX77">
            <v>0</v>
          </cell>
          <cell r="KY77">
            <v>0</v>
          </cell>
          <cell r="KZ77">
            <v>0</v>
          </cell>
          <cell r="LA77">
            <v>0</v>
          </cell>
          <cell r="LB77">
            <v>102.40397553</v>
          </cell>
          <cell r="LC77">
            <v>0</v>
          </cell>
          <cell r="LD77">
            <v>4.133</v>
          </cell>
          <cell r="LE77">
            <v>0</v>
          </cell>
          <cell r="LF77">
            <v>87.858000000000004</v>
          </cell>
          <cell r="LG77">
            <v>87.858000000000004</v>
          </cell>
          <cell r="LH77">
            <v>0</v>
          </cell>
          <cell r="LI77">
            <v>0</v>
          </cell>
          <cell r="LJ77">
            <v>0</v>
          </cell>
          <cell r="LK77">
            <v>0</v>
          </cell>
          <cell r="LL77">
            <v>0</v>
          </cell>
          <cell r="LQ77">
            <v>0</v>
          </cell>
          <cell r="LR77">
            <v>0</v>
          </cell>
          <cell r="LS77">
            <v>0</v>
          </cell>
          <cell r="LT77">
            <v>0</v>
          </cell>
          <cell r="LU77">
            <v>0</v>
          </cell>
          <cell r="LX77">
            <v>0</v>
          </cell>
          <cell r="LY77">
            <v>0</v>
          </cell>
          <cell r="LZ77">
            <v>0</v>
          </cell>
          <cell r="MA77">
            <v>0</v>
          </cell>
          <cell r="MB77">
            <v>0</v>
          </cell>
          <cell r="MC77">
            <v>0</v>
          </cell>
          <cell r="MD77">
            <v>0</v>
          </cell>
          <cell r="ME77">
            <v>0</v>
          </cell>
          <cell r="MF77">
            <v>0</v>
          </cell>
          <cell r="MG77">
            <v>0</v>
          </cell>
          <cell r="MH77">
            <v>0</v>
          </cell>
          <cell r="MI77">
            <v>0</v>
          </cell>
          <cell r="MJ77">
            <v>0</v>
          </cell>
          <cell r="MK77">
            <v>0</v>
          </cell>
          <cell r="ML77">
            <v>0</v>
          </cell>
          <cell r="MM77">
            <v>0</v>
          </cell>
          <cell r="MN77">
            <v>0</v>
          </cell>
          <cell r="MO77">
            <v>0</v>
          </cell>
          <cell r="MP77">
            <v>0</v>
          </cell>
          <cell r="MQ77">
            <v>0</v>
          </cell>
          <cell r="MR77">
            <v>0</v>
          </cell>
          <cell r="MS77">
            <v>0</v>
          </cell>
          <cell r="MT77">
            <v>0</v>
          </cell>
          <cell r="MU77">
            <v>0</v>
          </cell>
          <cell r="MV77">
            <v>0</v>
          </cell>
          <cell r="MW77">
            <v>0</v>
          </cell>
          <cell r="MX77">
            <v>0</v>
          </cell>
          <cell r="MY77">
            <v>0</v>
          </cell>
          <cell r="MZ77">
            <v>0</v>
          </cell>
          <cell r="NA77">
            <v>0</v>
          </cell>
          <cell r="NB77">
            <v>0</v>
          </cell>
          <cell r="NC77">
            <v>0</v>
          </cell>
          <cell r="ND77">
            <v>0</v>
          </cell>
          <cell r="NE77">
            <v>0</v>
          </cell>
          <cell r="NF77">
            <v>0</v>
          </cell>
          <cell r="NG77">
            <v>0</v>
          </cell>
          <cell r="NH77">
            <v>0</v>
          </cell>
          <cell r="NI77">
            <v>0</v>
          </cell>
          <cell r="NJ77">
            <v>0</v>
          </cell>
          <cell r="NK77">
            <v>0</v>
          </cell>
          <cell r="NL77">
            <v>0</v>
          </cell>
          <cell r="NM77">
            <v>0</v>
          </cell>
          <cell r="NN77">
            <v>0</v>
          </cell>
          <cell r="NO77">
            <v>0</v>
          </cell>
          <cell r="NP77">
            <v>0</v>
          </cell>
          <cell r="NQ77">
            <v>0</v>
          </cell>
          <cell r="NR77">
            <v>0</v>
          </cell>
          <cell r="NS77">
            <v>0</v>
          </cell>
          <cell r="NT77">
            <v>0</v>
          </cell>
          <cell r="NU77">
            <v>0</v>
          </cell>
          <cell r="NV77">
            <v>0</v>
          </cell>
          <cell r="NW77">
            <v>0</v>
          </cell>
          <cell r="NX77">
            <v>0</v>
          </cell>
          <cell r="NY77">
            <v>0</v>
          </cell>
          <cell r="NZ77">
            <v>0</v>
          </cell>
          <cell r="OA77">
            <v>0</v>
          </cell>
          <cell r="OB77">
            <v>0</v>
          </cell>
          <cell r="OC77">
            <v>0</v>
          </cell>
          <cell r="OD77">
            <v>0</v>
          </cell>
          <cell r="OE77">
            <v>0</v>
          </cell>
          <cell r="OF77">
            <v>0</v>
          </cell>
          <cell r="OG77">
            <v>0</v>
          </cell>
          <cell r="OH77">
            <v>0</v>
          </cell>
          <cell r="OI77">
            <v>0</v>
          </cell>
          <cell r="OJ77">
            <v>0</v>
          </cell>
          <cell r="OL77">
            <v>2019</v>
          </cell>
          <cell r="OM77">
            <v>2024</v>
          </cell>
          <cell r="ON77">
            <v>2024</v>
          </cell>
          <cell r="OO77">
            <v>2024</v>
          </cell>
          <cell r="OP77" t="str">
            <v>с</v>
          </cell>
          <cell r="OT77">
            <v>153.42590341361998</v>
          </cell>
          <cell r="OV77">
            <v>87.858000000000004</v>
          </cell>
          <cell r="OW77">
            <v>4.133</v>
          </cell>
          <cell r="OX77">
            <v>0</v>
          </cell>
          <cell r="OY77">
            <v>0</v>
          </cell>
          <cell r="OZ77">
            <v>102.40397553</v>
          </cell>
        </row>
        <row r="78">
          <cell r="A78" t="str">
            <v>L_Che377</v>
          </cell>
          <cell r="B78" t="str">
            <v>1.1.4</v>
          </cell>
          <cell r="C78" t="str">
            <v>Строительство и реконструкция сети 10-0,4 кВ (ВЛ 0,4 кВ протяженностью 109,716 км, ВЛ-10 кВ протяженностью 2,488 км, ТП 6(10)/0,4 кВ общей мощностью 7,1 МВА) в рамках "Плана (программы) снижения потерь электрической энергии в электрических сетях Урус-Мартановских РЭС АО "Чеченэнерго"</v>
          </cell>
          <cell r="D78" t="str">
            <v>L_Che377</v>
          </cell>
          <cell r="E78">
            <v>168.373308151776</v>
          </cell>
          <cell r="H78">
            <v>143.278235618</v>
          </cell>
          <cell r="J78">
            <v>85.578262133775993</v>
          </cell>
          <cell r="K78">
            <v>28.140329813775992</v>
          </cell>
          <cell r="L78">
            <v>57.437932320000002</v>
          </cell>
          <cell r="M78">
            <v>0</v>
          </cell>
          <cell r="N78">
            <v>0</v>
          </cell>
          <cell r="O78">
            <v>1.3734515333333321</v>
          </cell>
          <cell r="P78">
            <v>0</v>
          </cell>
          <cell r="Q78">
            <v>56.064480786666671</v>
          </cell>
          <cell r="R78">
            <v>29.784344443775993</v>
          </cell>
          <cell r="S78">
            <v>0</v>
          </cell>
          <cell r="T78">
            <v>0</v>
          </cell>
          <cell r="U78">
            <v>0</v>
          </cell>
          <cell r="V78">
            <v>0</v>
          </cell>
          <cell r="W78">
            <v>29.784344443775993</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cell r="AO78">
            <v>0</v>
          </cell>
          <cell r="AP78">
            <v>29.784344443775993</v>
          </cell>
          <cell r="AQ78">
            <v>0</v>
          </cell>
          <cell r="AR78">
            <v>0</v>
          </cell>
          <cell r="AS78">
            <v>0</v>
          </cell>
          <cell r="AT78">
            <v>0</v>
          </cell>
          <cell r="AU78">
            <v>29.784344443775993</v>
          </cell>
          <cell r="AV78">
            <v>0</v>
          </cell>
          <cell r="AW78">
            <v>0</v>
          </cell>
          <cell r="AX78">
            <v>0</v>
          </cell>
          <cell r="AY78">
            <v>0</v>
          </cell>
          <cell r="AZ78">
            <v>0</v>
          </cell>
          <cell r="BA78">
            <v>0</v>
          </cell>
          <cell r="BB78" t="str">
            <v/>
          </cell>
          <cell r="BC78" t="str">
            <v/>
          </cell>
          <cell r="BD78" t="str">
            <v/>
          </cell>
          <cell r="BE78" t="str">
            <v/>
          </cell>
          <cell r="BF78">
            <v>0</v>
          </cell>
          <cell r="BG78">
            <v>3.04525728</v>
          </cell>
          <cell r="BH78">
            <v>0</v>
          </cell>
          <cell r="BI78">
            <v>0</v>
          </cell>
          <cell r="BJ78">
            <v>0</v>
          </cell>
          <cell r="BK78">
            <v>0</v>
          </cell>
          <cell r="BL78">
            <v>3.04525728</v>
          </cell>
          <cell r="BM78">
            <v>0</v>
          </cell>
          <cell r="BN78">
            <v>0</v>
          </cell>
          <cell r="BO78">
            <v>0</v>
          </cell>
          <cell r="BP78">
            <v>0</v>
          </cell>
          <cell r="BQ78">
            <v>0</v>
          </cell>
          <cell r="BR78">
            <v>0</v>
          </cell>
          <cell r="BS78">
            <v>3.04525728</v>
          </cell>
          <cell r="BT78">
            <v>0</v>
          </cell>
          <cell r="BU78">
            <v>0</v>
          </cell>
          <cell r="BV78">
            <v>0</v>
          </cell>
          <cell r="BW78">
            <v>0</v>
          </cell>
          <cell r="BX78">
            <v>3.04525728</v>
          </cell>
          <cell r="BY78">
            <v>0</v>
          </cell>
          <cell r="BZ78">
            <v>0</v>
          </cell>
          <cell r="CA78">
            <v>0</v>
          </cell>
          <cell r="CB78">
            <v>0</v>
          </cell>
          <cell r="CC78">
            <v>0</v>
          </cell>
          <cell r="CD78">
            <v>0</v>
          </cell>
          <cell r="CE78">
            <v>0</v>
          </cell>
          <cell r="CF78">
            <v>0</v>
          </cell>
          <cell r="CG78">
            <v>0</v>
          </cell>
          <cell r="CH78">
            <v>0</v>
          </cell>
          <cell r="CI78">
            <v>0</v>
          </cell>
          <cell r="CJ78">
            <v>0</v>
          </cell>
          <cell r="CK78">
            <v>3.04525728</v>
          </cell>
          <cell r="CL78">
            <v>0</v>
          </cell>
          <cell r="CM78">
            <v>0</v>
          </cell>
          <cell r="CN78">
            <v>0</v>
          </cell>
          <cell r="CO78">
            <v>0</v>
          </cell>
          <cell r="CP78">
            <v>3.04525728</v>
          </cell>
          <cell r="CQ78" t="str">
            <v/>
          </cell>
          <cell r="CR78" t="str">
            <v/>
          </cell>
          <cell r="CS78" t="str">
            <v/>
          </cell>
          <cell r="CT78" t="str">
            <v/>
          </cell>
          <cell r="CU78">
            <v>0</v>
          </cell>
          <cell r="CX78">
            <v>141.634687839376</v>
          </cell>
          <cell r="CY78">
            <v>9.0729034899999998</v>
          </cell>
          <cell r="CZ78">
            <v>104.67261240000001</v>
          </cell>
          <cell r="DA78">
            <v>17.039727600000003</v>
          </cell>
          <cell r="DB78">
            <v>10.849444349375988</v>
          </cell>
          <cell r="DE78">
            <v>125.87014279</v>
          </cell>
          <cell r="DG78">
            <v>63.579307789375996</v>
          </cell>
          <cell r="DH78">
            <v>18.809802329375998</v>
          </cell>
          <cell r="DI78">
            <v>44.769505459999998</v>
          </cell>
          <cell r="DJ78">
            <v>0</v>
          </cell>
          <cell r="DK78">
            <v>37.158187300000002</v>
          </cell>
          <cell r="DL78">
            <v>1.4900084600000001</v>
          </cell>
          <cell r="DM78">
            <v>6.1213096999999959</v>
          </cell>
          <cell r="DN78">
            <v>20.457944169375999</v>
          </cell>
          <cell r="DS78">
            <v>0</v>
          </cell>
          <cell r="DT78">
            <v>0</v>
          </cell>
          <cell r="DU78">
            <v>0</v>
          </cell>
          <cell r="DV78">
            <v>20.457944169375999</v>
          </cell>
          <cell r="DW78">
            <v>0</v>
          </cell>
          <cell r="DX78" t="str">
            <v/>
          </cell>
          <cell r="DY78">
            <v>1</v>
          </cell>
          <cell r="DZ78" t="str">
            <v/>
          </cell>
          <cell r="EA78" t="str">
            <v/>
          </cell>
          <cell r="EB78" t="str">
            <v>1</v>
          </cell>
          <cell r="EC78">
            <v>3.0452572800000013</v>
          </cell>
          <cell r="ED78">
            <v>0</v>
          </cell>
          <cell r="EE78">
            <v>0</v>
          </cell>
          <cell r="EF78">
            <v>0</v>
          </cell>
          <cell r="EG78">
            <v>3.04525728</v>
          </cell>
          <cell r="EH78">
            <v>0</v>
          </cell>
          <cell r="EI78">
            <v>0</v>
          </cell>
          <cell r="EJ78">
            <v>0</v>
          </cell>
          <cell r="EK78">
            <v>0</v>
          </cell>
          <cell r="EL78">
            <v>0</v>
          </cell>
          <cell r="EM78">
            <v>3.0452572800000013</v>
          </cell>
          <cell r="EN78">
            <v>0</v>
          </cell>
          <cell r="EO78">
            <v>0</v>
          </cell>
          <cell r="EP78">
            <v>0</v>
          </cell>
          <cell r="EQ78">
            <v>3.04525728</v>
          </cell>
          <cell r="ER78">
            <v>0</v>
          </cell>
          <cell r="ES78">
            <v>0</v>
          </cell>
          <cell r="ET78">
            <v>0</v>
          </cell>
          <cell r="EU78">
            <v>0</v>
          </cell>
          <cell r="EV78">
            <v>0</v>
          </cell>
          <cell r="EW78">
            <v>0</v>
          </cell>
          <cell r="EX78">
            <v>0</v>
          </cell>
          <cell r="EY78">
            <v>0</v>
          </cell>
          <cell r="EZ78">
            <v>0</v>
          </cell>
          <cell r="FA78">
            <v>0</v>
          </cell>
          <cell r="FB78">
            <v>3.0452572800000013</v>
          </cell>
          <cell r="FC78">
            <v>0</v>
          </cell>
          <cell r="FD78">
            <v>0</v>
          </cell>
          <cell r="FE78">
            <v>0</v>
          </cell>
          <cell r="FF78">
            <v>3.04525728</v>
          </cell>
          <cell r="FG78" t="str">
            <v/>
          </cell>
          <cell r="FH78" t="str">
            <v/>
          </cell>
          <cell r="FI78" t="str">
            <v/>
          </cell>
          <cell r="FJ78">
            <v>1</v>
          </cell>
          <cell r="FK78" t="str">
            <v>1</v>
          </cell>
          <cell r="FN78">
            <v>141.634687839376</v>
          </cell>
          <cell r="FO78">
            <v>0</v>
          </cell>
          <cell r="FP78">
            <v>7.1</v>
          </cell>
          <cell r="FQ78">
            <v>0</v>
          </cell>
          <cell r="FR78">
            <v>112.20399999999999</v>
          </cell>
          <cell r="FS78">
            <v>112.20399999999999</v>
          </cell>
          <cell r="FT78">
            <v>0</v>
          </cell>
          <cell r="FU78">
            <v>0</v>
          </cell>
          <cell r="FV78">
            <v>0</v>
          </cell>
          <cell r="FW78">
            <v>0</v>
          </cell>
          <cell r="FX78">
            <v>0</v>
          </cell>
          <cell r="FZ78">
            <v>0</v>
          </cell>
          <cell r="GA78">
            <v>0</v>
          </cell>
          <cell r="GB78">
            <v>0</v>
          </cell>
          <cell r="GC78">
            <v>0</v>
          </cell>
          <cell r="GD78">
            <v>0</v>
          </cell>
          <cell r="GE78">
            <v>0</v>
          </cell>
          <cell r="GF78">
            <v>0</v>
          </cell>
          <cell r="GG78">
            <v>0</v>
          </cell>
          <cell r="GH78">
            <v>0</v>
          </cell>
          <cell r="GI78">
            <v>0</v>
          </cell>
          <cell r="GJ78">
            <v>0</v>
          </cell>
          <cell r="GK78">
            <v>141.634687839376</v>
          </cell>
          <cell r="GL78">
            <v>0</v>
          </cell>
          <cell r="GM78">
            <v>7.1</v>
          </cell>
          <cell r="GN78">
            <v>0</v>
          </cell>
          <cell r="GO78">
            <v>112.20399999999999</v>
          </cell>
          <cell r="GP78">
            <v>112.20399999999999</v>
          </cell>
          <cell r="GQ78">
            <v>0</v>
          </cell>
          <cell r="GR78">
            <v>0</v>
          </cell>
          <cell r="GS78">
            <v>0</v>
          </cell>
          <cell r="GT78">
            <v>0</v>
          </cell>
          <cell r="GU78">
            <v>0</v>
          </cell>
          <cell r="GV78">
            <v>0</v>
          </cell>
          <cell r="GW78">
            <v>0</v>
          </cell>
          <cell r="GX78">
            <v>0</v>
          </cell>
          <cell r="GY78">
            <v>0</v>
          </cell>
          <cell r="GZ78">
            <v>0</v>
          </cell>
          <cell r="HA78">
            <v>0</v>
          </cell>
          <cell r="HB78">
            <v>0</v>
          </cell>
          <cell r="HC78">
            <v>0</v>
          </cell>
          <cell r="HD78">
            <v>0</v>
          </cell>
          <cell r="HE78">
            <v>0</v>
          </cell>
          <cell r="HF78">
            <v>0</v>
          </cell>
          <cell r="HG78">
            <v>0</v>
          </cell>
          <cell r="HH78">
            <v>0</v>
          </cell>
          <cell r="HI78">
            <v>0</v>
          </cell>
          <cell r="HJ78">
            <v>0</v>
          </cell>
          <cell r="HK78">
            <v>0</v>
          </cell>
          <cell r="HL78">
            <v>0</v>
          </cell>
          <cell r="HM78">
            <v>0</v>
          </cell>
          <cell r="HN78">
            <v>0</v>
          </cell>
          <cell r="HO78">
            <v>0</v>
          </cell>
          <cell r="HP78">
            <v>0</v>
          </cell>
          <cell r="HQ78">
            <v>0</v>
          </cell>
          <cell r="HR78">
            <v>0</v>
          </cell>
          <cell r="HS78">
            <v>0</v>
          </cell>
          <cell r="HT78">
            <v>0</v>
          </cell>
          <cell r="HU78">
            <v>0</v>
          </cell>
          <cell r="HV78">
            <v>0</v>
          </cell>
          <cell r="HW78">
            <v>0</v>
          </cell>
          <cell r="HX78">
            <v>0</v>
          </cell>
          <cell r="HY78">
            <v>0</v>
          </cell>
          <cell r="HZ78">
            <v>0</v>
          </cell>
          <cell r="IA78">
            <v>0</v>
          </cell>
          <cell r="IB78">
            <v>0</v>
          </cell>
          <cell r="IC78">
            <v>141.634687839376</v>
          </cell>
          <cell r="ID78">
            <v>0</v>
          </cell>
          <cell r="IE78">
            <v>7.1</v>
          </cell>
          <cell r="IF78">
            <v>0</v>
          </cell>
          <cell r="IG78">
            <v>112.20399999999999</v>
          </cell>
          <cell r="IH78">
            <v>112.20399999999999</v>
          </cell>
          <cell r="II78">
            <v>0</v>
          </cell>
          <cell r="IJ78">
            <v>0</v>
          </cell>
          <cell r="IK78">
            <v>0</v>
          </cell>
          <cell r="IL78">
            <v>0</v>
          </cell>
          <cell r="IM78">
            <v>0</v>
          </cell>
          <cell r="IN78">
            <v>0</v>
          </cell>
          <cell r="IO78">
            <v>0</v>
          </cell>
          <cell r="IP78">
            <v>0</v>
          </cell>
          <cell r="IQ78">
            <v>0</v>
          </cell>
          <cell r="IR78">
            <v>0</v>
          </cell>
          <cell r="IS78">
            <v>0</v>
          </cell>
          <cell r="IT78">
            <v>0</v>
          </cell>
          <cell r="IU78">
            <v>0</v>
          </cell>
          <cell r="IV78">
            <v>0</v>
          </cell>
          <cell r="IW78">
            <v>0</v>
          </cell>
          <cell r="IX78">
            <v>0</v>
          </cell>
          <cell r="IY78">
            <v>125.87014279</v>
          </cell>
          <cell r="IZ78">
            <v>0</v>
          </cell>
          <cell r="JA78">
            <v>6.95</v>
          </cell>
          <cell r="JB78">
            <v>0</v>
          </cell>
          <cell r="JC78">
            <v>101</v>
          </cell>
          <cell r="JD78">
            <v>101</v>
          </cell>
          <cell r="JE78">
            <v>0</v>
          </cell>
          <cell r="JF78">
            <v>0</v>
          </cell>
          <cell r="JG78">
            <v>0</v>
          </cell>
          <cell r="JH78">
            <v>0</v>
          </cell>
          <cell r="JI78">
            <v>0</v>
          </cell>
          <cell r="JJ78">
            <v>0</v>
          </cell>
          <cell r="JK78">
            <v>0</v>
          </cell>
          <cell r="JL78">
            <v>0</v>
          </cell>
          <cell r="JM78">
            <v>0</v>
          </cell>
          <cell r="JN78">
            <v>0</v>
          </cell>
          <cell r="JO78">
            <v>0</v>
          </cell>
          <cell r="JP78">
            <v>0</v>
          </cell>
          <cell r="JQ78">
            <v>0</v>
          </cell>
          <cell r="JR78">
            <v>0</v>
          </cell>
          <cell r="JS78">
            <v>0</v>
          </cell>
          <cell r="JT78">
            <v>0</v>
          </cell>
          <cell r="JU78">
            <v>125.87014279</v>
          </cell>
          <cell r="JV78">
            <v>0</v>
          </cell>
          <cell r="JW78">
            <v>6.95</v>
          </cell>
          <cell r="JX78">
            <v>0</v>
          </cell>
          <cell r="JY78">
            <v>101</v>
          </cell>
          <cell r="JZ78">
            <v>101</v>
          </cell>
          <cell r="KA78">
            <v>0</v>
          </cell>
          <cell r="KB78">
            <v>0</v>
          </cell>
          <cell r="KC78">
            <v>0</v>
          </cell>
          <cell r="KD78">
            <v>0</v>
          </cell>
          <cell r="KE78">
            <v>0</v>
          </cell>
          <cell r="KF78">
            <v>0</v>
          </cell>
          <cell r="KG78">
            <v>0</v>
          </cell>
          <cell r="KH78">
            <v>0</v>
          </cell>
          <cell r="KI78">
            <v>0</v>
          </cell>
          <cell r="KJ78">
            <v>0</v>
          </cell>
          <cell r="KK78">
            <v>0</v>
          </cell>
          <cell r="KL78">
            <v>0</v>
          </cell>
          <cell r="KM78">
            <v>0</v>
          </cell>
          <cell r="KN78">
            <v>0</v>
          </cell>
          <cell r="KO78">
            <v>0</v>
          </cell>
          <cell r="KP78">
            <v>0</v>
          </cell>
          <cell r="KQ78">
            <v>0</v>
          </cell>
          <cell r="KR78">
            <v>0</v>
          </cell>
          <cell r="KS78">
            <v>0</v>
          </cell>
          <cell r="KT78">
            <v>0</v>
          </cell>
          <cell r="KU78">
            <v>0</v>
          </cell>
          <cell r="KV78">
            <v>0</v>
          </cell>
          <cell r="KW78">
            <v>0</v>
          </cell>
          <cell r="KX78">
            <v>0</v>
          </cell>
          <cell r="KY78">
            <v>0</v>
          </cell>
          <cell r="KZ78">
            <v>0</v>
          </cell>
          <cell r="LA78">
            <v>0</v>
          </cell>
          <cell r="LB78">
            <v>125.87014279</v>
          </cell>
          <cell r="LC78">
            <v>0</v>
          </cell>
          <cell r="LD78">
            <v>6.95</v>
          </cell>
          <cell r="LE78">
            <v>0</v>
          </cell>
          <cell r="LF78">
            <v>101</v>
          </cell>
          <cell r="LG78">
            <v>101</v>
          </cell>
          <cell r="LH78">
            <v>0</v>
          </cell>
          <cell r="LI78">
            <v>0</v>
          </cell>
          <cell r="LJ78">
            <v>0</v>
          </cell>
          <cell r="LK78">
            <v>0</v>
          </cell>
          <cell r="LL78">
            <v>0</v>
          </cell>
          <cell r="LQ78">
            <v>0</v>
          </cell>
          <cell r="LR78">
            <v>0</v>
          </cell>
          <cell r="LS78">
            <v>0</v>
          </cell>
          <cell r="LT78">
            <v>0</v>
          </cell>
          <cell r="LU78">
            <v>0</v>
          </cell>
          <cell r="LX78">
            <v>0</v>
          </cell>
          <cell r="LY78">
            <v>0</v>
          </cell>
          <cell r="LZ78">
            <v>0</v>
          </cell>
          <cell r="MA78">
            <v>0</v>
          </cell>
          <cell r="MB78">
            <v>0</v>
          </cell>
          <cell r="MC78">
            <v>0</v>
          </cell>
          <cell r="MD78">
            <v>0</v>
          </cell>
          <cell r="ME78">
            <v>0</v>
          </cell>
          <cell r="MF78">
            <v>0</v>
          </cell>
          <cell r="MG78">
            <v>0</v>
          </cell>
          <cell r="MH78">
            <v>0</v>
          </cell>
          <cell r="MI78">
            <v>0</v>
          </cell>
          <cell r="MJ78">
            <v>0</v>
          </cell>
          <cell r="MK78">
            <v>0</v>
          </cell>
          <cell r="ML78">
            <v>0</v>
          </cell>
          <cell r="MM78">
            <v>0</v>
          </cell>
          <cell r="MN78">
            <v>0</v>
          </cell>
          <cell r="MO78">
            <v>0</v>
          </cell>
          <cell r="MP78">
            <v>0</v>
          </cell>
          <cell r="MQ78">
            <v>0</v>
          </cell>
          <cell r="MR78">
            <v>0</v>
          </cell>
          <cell r="MS78">
            <v>0</v>
          </cell>
          <cell r="MT78">
            <v>0</v>
          </cell>
          <cell r="MU78">
            <v>0</v>
          </cell>
          <cell r="MV78">
            <v>0</v>
          </cell>
          <cell r="MW78">
            <v>0</v>
          </cell>
          <cell r="MX78">
            <v>0</v>
          </cell>
          <cell r="MY78">
            <v>0</v>
          </cell>
          <cell r="MZ78">
            <v>0</v>
          </cell>
          <cell r="NA78">
            <v>0</v>
          </cell>
          <cell r="NB78">
            <v>0</v>
          </cell>
          <cell r="NC78">
            <v>0</v>
          </cell>
          <cell r="ND78">
            <v>0</v>
          </cell>
          <cell r="NE78">
            <v>0</v>
          </cell>
          <cell r="NF78">
            <v>0</v>
          </cell>
          <cell r="NG78">
            <v>0</v>
          </cell>
          <cell r="NH78">
            <v>0</v>
          </cell>
          <cell r="NI78">
            <v>0</v>
          </cell>
          <cell r="NJ78">
            <v>0</v>
          </cell>
          <cell r="NK78">
            <v>0</v>
          </cell>
          <cell r="NL78">
            <v>0</v>
          </cell>
          <cell r="NM78">
            <v>0</v>
          </cell>
          <cell r="NN78">
            <v>0</v>
          </cell>
          <cell r="NO78">
            <v>0</v>
          </cell>
          <cell r="NP78">
            <v>0</v>
          </cell>
          <cell r="NQ78">
            <v>0</v>
          </cell>
          <cell r="NR78">
            <v>0</v>
          </cell>
          <cell r="NS78">
            <v>0</v>
          </cell>
          <cell r="NT78">
            <v>0</v>
          </cell>
          <cell r="NU78">
            <v>0</v>
          </cell>
          <cell r="NV78">
            <v>0</v>
          </cell>
          <cell r="NW78">
            <v>0</v>
          </cell>
          <cell r="NX78">
            <v>0</v>
          </cell>
          <cell r="NY78">
            <v>0</v>
          </cell>
          <cell r="NZ78">
            <v>0</v>
          </cell>
          <cell r="OA78">
            <v>0</v>
          </cell>
          <cell r="OB78">
            <v>0</v>
          </cell>
          <cell r="OC78">
            <v>0</v>
          </cell>
          <cell r="OD78">
            <v>0</v>
          </cell>
          <cell r="OE78">
            <v>0</v>
          </cell>
          <cell r="OF78">
            <v>0</v>
          </cell>
          <cell r="OG78">
            <v>0</v>
          </cell>
          <cell r="OH78">
            <v>0</v>
          </cell>
          <cell r="OI78">
            <v>0</v>
          </cell>
          <cell r="OJ78">
            <v>0</v>
          </cell>
          <cell r="OL78">
            <v>2019</v>
          </cell>
          <cell r="OM78">
            <v>2024</v>
          </cell>
          <cell r="ON78">
            <v>2024</v>
          </cell>
          <cell r="OO78">
            <v>2024</v>
          </cell>
          <cell r="OP78" t="str">
            <v>с</v>
          </cell>
          <cell r="OT78">
            <v>168.373308151776</v>
          </cell>
          <cell r="OV78">
            <v>101</v>
          </cell>
          <cell r="OW78">
            <v>6.95</v>
          </cell>
          <cell r="OX78">
            <v>0</v>
          </cell>
          <cell r="OY78">
            <v>0</v>
          </cell>
          <cell r="OZ78">
            <v>125.87014279</v>
          </cell>
        </row>
        <row r="79">
          <cell r="A79" t="str">
            <v>L_Che378</v>
          </cell>
          <cell r="B79" t="str">
            <v>1.1.4</v>
          </cell>
          <cell r="C79" t="str">
            <v>Строительство и реконструкция сети 10-0,4 кВ (ВЛ 0,4 кВ протяженностью 121,812 км, ВЛ-10 кВ протяженностью 4,417 км, ТП 6(10)/0,4 кВ общей мощностью 8,86 МВА) в рамках "Плана (программы) снижения потерь электрической энергии в электрических сетях Шалинских РЭС АО "Чеченэнерго"</v>
          </cell>
          <cell r="D79" t="str">
            <v>L_Che378</v>
          </cell>
          <cell r="E79">
            <v>204.46566281732402</v>
          </cell>
          <cell r="H79">
            <v>142.52696514200002</v>
          </cell>
          <cell r="J79">
            <v>92.528634765323986</v>
          </cell>
          <cell r="K79">
            <v>68.005961175323989</v>
          </cell>
          <cell r="L79">
            <v>24.522673589999997</v>
          </cell>
          <cell r="M79">
            <v>0</v>
          </cell>
          <cell r="N79">
            <v>0</v>
          </cell>
          <cell r="O79">
            <v>2.8000444833333336</v>
          </cell>
          <cell r="P79">
            <v>0</v>
          </cell>
          <cell r="Q79">
            <v>21.722629106666663</v>
          </cell>
          <cell r="R79">
            <v>68.005961175324003</v>
          </cell>
          <cell r="S79">
            <v>0</v>
          </cell>
          <cell r="T79">
            <v>0</v>
          </cell>
          <cell r="U79">
            <v>0</v>
          </cell>
          <cell r="V79">
            <v>0</v>
          </cell>
          <cell r="W79">
            <v>68.005961175324003</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68.005961175324003</v>
          </cell>
          <cell r="AQ79">
            <v>0</v>
          </cell>
          <cell r="AR79">
            <v>0</v>
          </cell>
          <cell r="AS79">
            <v>0</v>
          </cell>
          <cell r="AT79">
            <v>0</v>
          </cell>
          <cell r="AU79">
            <v>68.005961175324003</v>
          </cell>
          <cell r="AV79">
            <v>0</v>
          </cell>
          <cell r="AW79">
            <v>0</v>
          </cell>
          <cell r="AX79">
            <v>0</v>
          </cell>
          <cell r="AY79">
            <v>0</v>
          </cell>
          <cell r="AZ79">
            <v>0</v>
          </cell>
          <cell r="BA79">
            <v>0</v>
          </cell>
          <cell r="BB79" t="str">
            <v/>
          </cell>
          <cell r="BC79" t="str">
            <v/>
          </cell>
          <cell r="BD79" t="str">
            <v/>
          </cell>
          <cell r="BE79" t="str">
            <v/>
          </cell>
          <cell r="BF79">
            <v>0</v>
          </cell>
          <cell r="BG79">
            <v>6.0672635000000001</v>
          </cell>
          <cell r="BH79">
            <v>0</v>
          </cell>
          <cell r="BI79">
            <v>0</v>
          </cell>
          <cell r="BJ79">
            <v>0</v>
          </cell>
          <cell r="BK79">
            <v>0</v>
          </cell>
          <cell r="BL79">
            <v>6.0672635000000001</v>
          </cell>
          <cell r="BM79">
            <v>0</v>
          </cell>
          <cell r="BN79">
            <v>0</v>
          </cell>
          <cell r="BO79">
            <v>0</v>
          </cell>
          <cell r="BP79">
            <v>0</v>
          </cell>
          <cell r="BQ79">
            <v>0</v>
          </cell>
          <cell r="BR79">
            <v>0</v>
          </cell>
          <cell r="BS79">
            <v>6.0672635000000001</v>
          </cell>
          <cell r="BT79">
            <v>0</v>
          </cell>
          <cell r="BU79">
            <v>0</v>
          </cell>
          <cell r="BV79">
            <v>0</v>
          </cell>
          <cell r="BW79">
            <v>0</v>
          </cell>
          <cell r="BX79">
            <v>6.0672635000000001</v>
          </cell>
          <cell r="BY79">
            <v>0</v>
          </cell>
          <cell r="BZ79">
            <v>0</v>
          </cell>
          <cell r="CA79">
            <v>0</v>
          </cell>
          <cell r="CB79">
            <v>0</v>
          </cell>
          <cell r="CC79">
            <v>0</v>
          </cell>
          <cell r="CD79">
            <v>0</v>
          </cell>
          <cell r="CE79">
            <v>0</v>
          </cell>
          <cell r="CF79">
            <v>0</v>
          </cell>
          <cell r="CG79">
            <v>0</v>
          </cell>
          <cell r="CH79">
            <v>0</v>
          </cell>
          <cell r="CI79">
            <v>0</v>
          </cell>
          <cell r="CJ79">
            <v>0</v>
          </cell>
          <cell r="CK79">
            <v>6.0672635000000001</v>
          </cell>
          <cell r="CL79">
            <v>0</v>
          </cell>
          <cell r="CM79">
            <v>0</v>
          </cell>
          <cell r="CN79">
            <v>0</v>
          </cell>
          <cell r="CO79">
            <v>0</v>
          </cell>
          <cell r="CP79">
            <v>6.0672635000000001</v>
          </cell>
          <cell r="CQ79" t="str">
            <v/>
          </cell>
          <cell r="CR79" t="str">
            <v/>
          </cell>
          <cell r="CS79" t="str">
            <v/>
          </cell>
          <cell r="CT79" t="str">
            <v/>
          </cell>
          <cell r="CU79">
            <v>0</v>
          </cell>
          <cell r="CX79">
            <v>171.98192827012397</v>
          </cell>
          <cell r="CY79">
            <v>10.877186010000001</v>
          </cell>
          <cell r="CZ79">
            <v>127.2782972</v>
          </cell>
          <cell r="DA79">
            <v>20.719722800000003</v>
          </cell>
          <cell r="DB79">
            <v>13.106722260123975</v>
          </cell>
          <cell r="DE79">
            <v>119.65261705999998</v>
          </cell>
          <cell r="DG79">
            <v>74.167111730123992</v>
          </cell>
          <cell r="DH79">
            <v>52.32931121012399</v>
          </cell>
          <cell r="DI79">
            <v>21.837800520000002</v>
          </cell>
          <cell r="DJ79">
            <v>0</v>
          </cell>
          <cell r="DK79">
            <v>14.136387389999999</v>
          </cell>
          <cell r="DL79">
            <v>0.76199934000000002</v>
          </cell>
          <cell r="DM79">
            <v>6.9394137900000024</v>
          </cell>
          <cell r="DN79">
            <v>52.32931121012399</v>
          </cell>
          <cell r="DS79">
            <v>0</v>
          </cell>
          <cell r="DT79">
            <v>0</v>
          </cell>
          <cell r="DU79">
            <v>0</v>
          </cell>
          <cell r="DV79">
            <v>52.32931121012399</v>
          </cell>
          <cell r="DW79">
            <v>0</v>
          </cell>
          <cell r="DX79" t="str">
            <v/>
          </cell>
          <cell r="DY79" t="str">
            <v/>
          </cell>
          <cell r="DZ79" t="str">
            <v/>
          </cell>
          <cell r="EA79" t="str">
            <v/>
          </cell>
          <cell r="EB79">
            <v>0</v>
          </cell>
          <cell r="EC79">
            <v>0</v>
          </cell>
          <cell r="ED79">
            <v>0</v>
          </cell>
          <cell r="EE79">
            <v>0</v>
          </cell>
          <cell r="EF79">
            <v>0</v>
          </cell>
          <cell r="EG79">
            <v>0</v>
          </cell>
          <cell r="EH79">
            <v>0</v>
          </cell>
          <cell r="EI79">
            <v>0</v>
          </cell>
          <cell r="EJ79">
            <v>0</v>
          </cell>
          <cell r="EK79">
            <v>0</v>
          </cell>
          <cell r="EL79">
            <v>0</v>
          </cell>
          <cell r="EM79">
            <v>0</v>
          </cell>
          <cell r="EN79">
            <v>0</v>
          </cell>
          <cell r="EO79">
            <v>0</v>
          </cell>
          <cell r="EP79">
            <v>0</v>
          </cell>
          <cell r="EQ79">
            <v>0</v>
          </cell>
          <cell r="ER79">
            <v>0</v>
          </cell>
          <cell r="ES79">
            <v>0</v>
          </cell>
          <cell r="ET79">
            <v>0</v>
          </cell>
          <cell r="EU79">
            <v>0</v>
          </cell>
          <cell r="EV79">
            <v>0</v>
          </cell>
          <cell r="EW79">
            <v>0</v>
          </cell>
          <cell r="EX79">
            <v>0</v>
          </cell>
          <cell r="EY79">
            <v>0</v>
          </cell>
          <cell r="EZ79">
            <v>0</v>
          </cell>
          <cell r="FA79">
            <v>0</v>
          </cell>
          <cell r="FB79">
            <v>0</v>
          </cell>
          <cell r="FC79">
            <v>0</v>
          </cell>
          <cell r="FD79">
            <v>0</v>
          </cell>
          <cell r="FE79">
            <v>0</v>
          </cell>
          <cell r="FF79">
            <v>0</v>
          </cell>
          <cell r="FG79" t="str">
            <v/>
          </cell>
          <cell r="FH79" t="str">
            <v/>
          </cell>
          <cell r="FI79" t="str">
            <v/>
          </cell>
          <cell r="FJ79">
            <v>1</v>
          </cell>
          <cell r="FK79" t="str">
            <v>1</v>
          </cell>
          <cell r="FN79">
            <v>171.98192827012397</v>
          </cell>
          <cell r="FO79">
            <v>0</v>
          </cell>
          <cell r="FP79">
            <v>8.86</v>
          </cell>
          <cell r="FQ79">
            <v>0</v>
          </cell>
          <cell r="FR79">
            <v>126.229</v>
          </cell>
          <cell r="FS79">
            <v>126.229</v>
          </cell>
          <cell r="FT79">
            <v>0</v>
          </cell>
          <cell r="FU79">
            <v>0</v>
          </cell>
          <cell r="FV79">
            <v>0</v>
          </cell>
          <cell r="FW79">
            <v>0</v>
          </cell>
          <cell r="FX79">
            <v>0</v>
          </cell>
          <cell r="FZ79">
            <v>119.65261706</v>
          </cell>
          <cell r="GA79">
            <v>0</v>
          </cell>
          <cell r="GB79">
            <v>5.16</v>
          </cell>
          <cell r="GC79">
            <v>0</v>
          </cell>
          <cell r="GD79">
            <v>107.18</v>
          </cell>
          <cell r="GE79">
            <v>107.18</v>
          </cell>
          <cell r="GF79">
            <v>0</v>
          </cell>
          <cell r="GG79">
            <v>0</v>
          </cell>
          <cell r="GH79">
            <v>0</v>
          </cell>
          <cell r="GI79">
            <v>0</v>
          </cell>
          <cell r="GJ79">
            <v>0</v>
          </cell>
          <cell r="GK79">
            <v>171.981928270124</v>
          </cell>
          <cell r="GL79">
            <v>0</v>
          </cell>
          <cell r="GM79">
            <v>8.86</v>
          </cell>
          <cell r="GN79">
            <v>0</v>
          </cell>
          <cell r="GO79">
            <v>126.229</v>
          </cell>
          <cell r="GP79">
            <v>126.229</v>
          </cell>
          <cell r="GQ79">
            <v>0</v>
          </cell>
          <cell r="GR79">
            <v>0</v>
          </cell>
          <cell r="GS79">
            <v>0</v>
          </cell>
          <cell r="GT79">
            <v>0</v>
          </cell>
          <cell r="GU79">
            <v>0</v>
          </cell>
          <cell r="GV79">
            <v>0</v>
          </cell>
          <cell r="GW79">
            <v>0</v>
          </cell>
          <cell r="GX79">
            <v>0</v>
          </cell>
          <cell r="GY79">
            <v>0</v>
          </cell>
          <cell r="GZ79">
            <v>0</v>
          </cell>
          <cell r="HA79">
            <v>0</v>
          </cell>
          <cell r="HB79">
            <v>0</v>
          </cell>
          <cell r="HC79">
            <v>0</v>
          </cell>
          <cell r="HD79">
            <v>0</v>
          </cell>
          <cell r="HE79">
            <v>0</v>
          </cell>
          <cell r="HF79">
            <v>0</v>
          </cell>
          <cell r="HG79">
            <v>0</v>
          </cell>
          <cell r="HH79">
            <v>0</v>
          </cell>
          <cell r="HI79">
            <v>0</v>
          </cell>
          <cell r="HJ79">
            <v>0</v>
          </cell>
          <cell r="HK79">
            <v>0</v>
          </cell>
          <cell r="HL79">
            <v>0</v>
          </cell>
          <cell r="HM79">
            <v>0</v>
          </cell>
          <cell r="HN79">
            <v>0</v>
          </cell>
          <cell r="HO79">
            <v>0</v>
          </cell>
          <cell r="HP79">
            <v>0</v>
          </cell>
          <cell r="HQ79">
            <v>0</v>
          </cell>
          <cell r="HR79">
            <v>0</v>
          </cell>
          <cell r="HS79">
            <v>0</v>
          </cell>
          <cell r="HT79">
            <v>0</v>
          </cell>
          <cell r="HU79">
            <v>0</v>
          </cell>
          <cell r="HV79">
            <v>0</v>
          </cell>
          <cell r="HW79">
            <v>0</v>
          </cell>
          <cell r="HX79">
            <v>0</v>
          </cell>
          <cell r="HY79">
            <v>0</v>
          </cell>
          <cell r="HZ79">
            <v>0</v>
          </cell>
          <cell r="IA79">
            <v>0</v>
          </cell>
          <cell r="IB79">
            <v>0</v>
          </cell>
          <cell r="IC79">
            <v>171.981928270124</v>
          </cell>
          <cell r="ID79">
            <v>0</v>
          </cell>
          <cell r="IE79">
            <v>8.86</v>
          </cell>
          <cell r="IF79">
            <v>0</v>
          </cell>
          <cell r="IG79">
            <v>126.229</v>
          </cell>
          <cell r="IH79">
            <v>126.229</v>
          </cell>
          <cell r="II79">
            <v>0</v>
          </cell>
          <cell r="IJ79">
            <v>0</v>
          </cell>
          <cell r="IK79">
            <v>0</v>
          </cell>
          <cell r="IL79">
            <v>0</v>
          </cell>
          <cell r="IM79">
            <v>0</v>
          </cell>
          <cell r="IN79">
            <v>0</v>
          </cell>
          <cell r="IO79">
            <v>0</v>
          </cell>
          <cell r="IP79">
            <v>0</v>
          </cell>
          <cell r="IQ79">
            <v>0</v>
          </cell>
          <cell r="IR79">
            <v>0</v>
          </cell>
          <cell r="IS79">
            <v>0</v>
          </cell>
          <cell r="IT79">
            <v>0</v>
          </cell>
          <cell r="IU79">
            <v>0</v>
          </cell>
          <cell r="IV79">
            <v>0</v>
          </cell>
          <cell r="IW79">
            <v>0</v>
          </cell>
          <cell r="IX79">
            <v>0</v>
          </cell>
          <cell r="IY79">
            <v>0</v>
          </cell>
          <cell r="IZ79">
            <v>0</v>
          </cell>
          <cell r="JA79">
            <v>0</v>
          </cell>
          <cell r="JB79">
            <v>0</v>
          </cell>
          <cell r="JC79">
            <v>0</v>
          </cell>
          <cell r="JD79">
            <v>0</v>
          </cell>
          <cell r="JE79">
            <v>0</v>
          </cell>
          <cell r="JF79">
            <v>0</v>
          </cell>
          <cell r="JG79">
            <v>0</v>
          </cell>
          <cell r="JH79">
            <v>0</v>
          </cell>
          <cell r="JI79">
            <v>0</v>
          </cell>
          <cell r="JJ79">
            <v>0</v>
          </cell>
          <cell r="JK79">
            <v>0</v>
          </cell>
          <cell r="JL79">
            <v>0</v>
          </cell>
          <cell r="JM79">
            <v>0</v>
          </cell>
          <cell r="JN79">
            <v>0</v>
          </cell>
          <cell r="JO79">
            <v>0</v>
          </cell>
          <cell r="JP79">
            <v>0</v>
          </cell>
          <cell r="JQ79">
            <v>0</v>
          </cell>
          <cell r="JR79">
            <v>0</v>
          </cell>
          <cell r="JS79">
            <v>0</v>
          </cell>
          <cell r="JT79">
            <v>0</v>
          </cell>
          <cell r="JU79">
            <v>0</v>
          </cell>
          <cell r="JV79">
            <v>0</v>
          </cell>
          <cell r="JW79">
            <v>0</v>
          </cell>
          <cell r="JX79">
            <v>0</v>
          </cell>
          <cell r="JY79">
            <v>0</v>
          </cell>
          <cell r="JZ79">
            <v>0</v>
          </cell>
          <cell r="KA79">
            <v>0</v>
          </cell>
          <cell r="KB79">
            <v>0</v>
          </cell>
          <cell r="KC79">
            <v>0</v>
          </cell>
          <cell r="KD79">
            <v>0</v>
          </cell>
          <cell r="KE79">
            <v>0</v>
          </cell>
          <cell r="KF79">
            <v>0</v>
          </cell>
          <cell r="KG79">
            <v>0</v>
          </cell>
          <cell r="KH79">
            <v>0</v>
          </cell>
          <cell r="KI79">
            <v>0</v>
          </cell>
          <cell r="KJ79">
            <v>0</v>
          </cell>
          <cell r="KK79">
            <v>0</v>
          </cell>
          <cell r="KL79">
            <v>0</v>
          </cell>
          <cell r="KM79">
            <v>0</v>
          </cell>
          <cell r="KN79">
            <v>0</v>
          </cell>
          <cell r="KO79">
            <v>0</v>
          </cell>
          <cell r="KP79">
            <v>0</v>
          </cell>
          <cell r="KQ79">
            <v>0</v>
          </cell>
          <cell r="KR79">
            <v>0</v>
          </cell>
          <cell r="KS79">
            <v>0</v>
          </cell>
          <cell r="KT79">
            <v>0</v>
          </cell>
          <cell r="KU79">
            <v>0</v>
          </cell>
          <cell r="KV79">
            <v>0</v>
          </cell>
          <cell r="KW79">
            <v>0</v>
          </cell>
          <cell r="KX79">
            <v>0</v>
          </cell>
          <cell r="KY79">
            <v>0</v>
          </cell>
          <cell r="KZ79">
            <v>0</v>
          </cell>
          <cell r="LA79">
            <v>0</v>
          </cell>
          <cell r="LB79">
            <v>0</v>
          </cell>
          <cell r="LC79">
            <v>0</v>
          </cell>
          <cell r="LD79">
            <v>0</v>
          </cell>
          <cell r="LE79">
            <v>0</v>
          </cell>
          <cell r="LF79">
            <v>0</v>
          </cell>
          <cell r="LG79">
            <v>0</v>
          </cell>
          <cell r="LH79">
            <v>0</v>
          </cell>
          <cell r="LI79">
            <v>0</v>
          </cell>
          <cell r="LJ79">
            <v>0</v>
          </cell>
          <cell r="LK79">
            <v>0</v>
          </cell>
          <cell r="LL79">
            <v>0</v>
          </cell>
          <cell r="LQ79">
            <v>0</v>
          </cell>
          <cell r="LR79">
            <v>0</v>
          </cell>
          <cell r="LS79">
            <v>0</v>
          </cell>
          <cell r="LT79">
            <v>0</v>
          </cell>
          <cell r="LU79">
            <v>0</v>
          </cell>
          <cell r="LX79">
            <v>0</v>
          </cell>
          <cell r="LY79">
            <v>0</v>
          </cell>
          <cell r="LZ79">
            <v>0</v>
          </cell>
          <cell r="MA79">
            <v>0</v>
          </cell>
          <cell r="MB79">
            <v>0</v>
          </cell>
          <cell r="MC79">
            <v>0</v>
          </cell>
          <cell r="MD79">
            <v>0</v>
          </cell>
          <cell r="ME79">
            <v>0</v>
          </cell>
          <cell r="MF79">
            <v>0</v>
          </cell>
          <cell r="MG79">
            <v>0</v>
          </cell>
          <cell r="MH79">
            <v>0</v>
          </cell>
          <cell r="MI79">
            <v>0</v>
          </cell>
          <cell r="MJ79">
            <v>0</v>
          </cell>
          <cell r="MK79">
            <v>0</v>
          </cell>
          <cell r="ML79">
            <v>0</v>
          </cell>
          <cell r="MM79">
            <v>0</v>
          </cell>
          <cell r="MN79">
            <v>0</v>
          </cell>
          <cell r="MO79">
            <v>0</v>
          </cell>
          <cell r="MP79">
            <v>0</v>
          </cell>
          <cell r="MQ79">
            <v>0</v>
          </cell>
          <cell r="MR79">
            <v>0</v>
          </cell>
          <cell r="MS79">
            <v>0</v>
          </cell>
          <cell r="MT79">
            <v>0</v>
          </cell>
          <cell r="MU79">
            <v>0</v>
          </cell>
          <cell r="MV79">
            <v>0</v>
          </cell>
          <cell r="MW79">
            <v>0</v>
          </cell>
          <cell r="MX79">
            <v>0</v>
          </cell>
          <cell r="MY79">
            <v>0</v>
          </cell>
          <cell r="MZ79">
            <v>0</v>
          </cell>
          <cell r="NA79">
            <v>0</v>
          </cell>
          <cell r="NB79">
            <v>0</v>
          </cell>
          <cell r="NC79">
            <v>0</v>
          </cell>
          <cell r="ND79">
            <v>0</v>
          </cell>
          <cell r="NE79">
            <v>0</v>
          </cell>
          <cell r="NF79">
            <v>0</v>
          </cell>
          <cell r="NG79">
            <v>0</v>
          </cell>
          <cell r="NH79">
            <v>0</v>
          </cell>
          <cell r="NI79">
            <v>0</v>
          </cell>
          <cell r="NJ79">
            <v>0</v>
          </cell>
          <cell r="NK79">
            <v>0</v>
          </cell>
          <cell r="NL79">
            <v>0</v>
          </cell>
          <cell r="NM79">
            <v>0</v>
          </cell>
          <cell r="NN79">
            <v>0</v>
          </cell>
          <cell r="NO79">
            <v>0</v>
          </cell>
          <cell r="NP79">
            <v>0</v>
          </cell>
          <cell r="NQ79">
            <v>0</v>
          </cell>
          <cell r="NR79">
            <v>0</v>
          </cell>
          <cell r="NS79">
            <v>0</v>
          </cell>
          <cell r="NT79">
            <v>0</v>
          </cell>
          <cell r="NU79">
            <v>0</v>
          </cell>
          <cell r="NV79">
            <v>0</v>
          </cell>
          <cell r="NW79">
            <v>0</v>
          </cell>
          <cell r="NX79">
            <v>0</v>
          </cell>
          <cell r="NY79">
            <v>0</v>
          </cell>
          <cell r="NZ79">
            <v>0</v>
          </cell>
          <cell r="OA79">
            <v>0</v>
          </cell>
          <cell r="OB79">
            <v>0</v>
          </cell>
          <cell r="OC79">
            <v>0</v>
          </cell>
          <cell r="OD79">
            <v>0</v>
          </cell>
          <cell r="OE79">
            <v>0</v>
          </cell>
          <cell r="OF79">
            <v>0</v>
          </cell>
          <cell r="OG79">
            <v>0</v>
          </cell>
          <cell r="OH79">
            <v>0</v>
          </cell>
          <cell r="OI79">
            <v>0</v>
          </cell>
          <cell r="OJ79">
            <v>0</v>
          </cell>
          <cell r="OL79">
            <v>2019</v>
          </cell>
          <cell r="OM79">
            <v>2024</v>
          </cell>
          <cell r="ON79">
            <v>2024</v>
          </cell>
          <cell r="OO79">
            <v>2024</v>
          </cell>
          <cell r="OP79" t="str">
            <v>с</v>
          </cell>
          <cell r="OT79">
            <v>204.46566281732402</v>
          </cell>
          <cell r="OV79">
            <v>107.18</v>
          </cell>
          <cell r="OW79">
            <v>5.16</v>
          </cell>
          <cell r="OX79">
            <v>0</v>
          </cell>
          <cell r="OY79">
            <v>0</v>
          </cell>
          <cell r="OZ79">
            <v>119.65261706</v>
          </cell>
        </row>
        <row r="80">
          <cell r="A80" t="str">
            <v>L_Che379</v>
          </cell>
          <cell r="B80" t="str">
            <v>1.1.4</v>
          </cell>
          <cell r="C80" t="str">
            <v>Строительство и реконструкция сети 10-0,4 кВ (ВЛ 0,4 кВ протяженностью 33,36 км, ВЛ-10 кВ протяженностью 18,05 км, ТП 6(10)/0,4 кВ общей мощностью 0,61 МВА) в рамках "Плана (программы) снижения потерь электрической энергии в электрических сетях Шатойских РЭС АО "Чеченэнерго"</v>
          </cell>
          <cell r="D80" t="str">
            <v>L_Che379</v>
          </cell>
          <cell r="E80">
            <v>66.315085073768003</v>
          </cell>
          <cell r="H80">
            <v>24.364698733999997</v>
          </cell>
          <cell r="J80">
            <v>55.219142549768009</v>
          </cell>
          <cell r="K80">
            <v>42.917844899768006</v>
          </cell>
          <cell r="L80">
            <v>12.30129765</v>
          </cell>
          <cell r="M80">
            <v>0</v>
          </cell>
          <cell r="N80">
            <v>0</v>
          </cell>
          <cell r="O80">
            <v>1.4018302083333334</v>
          </cell>
          <cell r="P80">
            <v>0</v>
          </cell>
          <cell r="Q80">
            <v>10.899467441666667</v>
          </cell>
          <cell r="R80">
            <v>42.917844899767999</v>
          </cell>
          <cell r="S80">
            <v>0</v>
          </cell>
          <cell r="T80">
            <v>0</v>
          </cell>
          <cell r="U80">
            <v>0</v>
          </cell>
          <cell r="V80">
            <v>0</v>
          </cell>
          <cell r="W80">
            <v>42.917844899767999</v>
          </cell>
          <cell r="X80">
            <v>0</v>
          </cell>
          <cell r="Y80">
            <v>0</v>
          </cell>
          <cell r="Z80">
            <v>0</v>
          </cell>
          <cell r="AA80">
            <v>0</v>
          </cell>
          <cell r="AB80">
            <v>0</v>
          </cell>
          <cell r="AC80">
            <v>0</v>
          </cell>
          <cell r="AD80">
            <v>0</v>
          </cell>
          <cell r="AE80">
            <v>0</v>
          </cell>
          <cell r="AF80">
            <v>0</v>
          </cell>
          <cell r="AG80">
            <v>0</v>
          </cell>
          <cell r="AH80">
            <v>0</v>
          </cell>
          <cell r="AI80">
            <v>0</v>
          </cell>
          <cell r="AJ80">
            <v>0</v>
          </cell>
          <cell r="AK80">
            <v>0</v>
          </cell>
          <cell r="AL80">
            <v>0</v>
          </cell>
          <cell r="AM80">
            <v>0</v>
          </cell>
          <cell r="AN80">
            <v>0</v>
          </cell>
          <cell r="AO80">
            <v>0</v>
          </cell>
          <cell r="AP80">
            <v>42.917844899767999</v>
          </cell>
          <cell r="AQ80">
            <v>0</v>
          </cell>
          <cell r="AR80">
            <v>0</v>
          </cell>
          <cell r="AS80">
            <v>0</v>
          </cell>
          <cell r="AT80">
            <v>0</v>
          </cell>
          <cell r="AU80">
            <v>42.917844899767999</v>
          </cell>
          <cell r="AV80">
            <v>0</v>
          </cell>
          <cell r="AW80">
            <v>0</v>
          </cell>
          <cell r="AX80">
            <v>0</v>
          </cell>
          <cell r="AY80">
            <v>0</v>
          </cell>
          <cell r="AZ80">
            <v>0</v>
          </cell>
          <cell r="BA80">
            <v>0</v>
          </cell>
          <cell r="BB80" t="str">
            <v/>
          </cell>
          <cell r="BC80" t="str">
            <v/>
          </cell>
          <cell r="BD80" t="str">
            <v/>
          </cell>
          <cell r="BE80" t="str">
            <v/>
          </cell>
          <cell r="BF80">
            <v>0</v>
          </cell>
          <cell r="BG80">
            <v>0.96745855999999997</v>
          </cell>
          <cell r="BH80">
            <v>0</v>
          </cell>
          <cell r="BI80">
            <v>0</v>
          </cell>
          <cell r="BJ80">
            <v>0</v>
          </cell>
          <cell r="BK80">
            <v>0</v>
          </cell>
          <cell r="BL80">
            <v>0.96745855999999997</v>
          </cell>
          <cell r="BM80">
            <v>0</v>
          </cell>
          <cell r="BN80">
            <v>0</v>
          </cell>
          <cell r="BO80">
            <v>0</v>
          </cell>
          <cell r="BP80">
            <v>0</v>
          </cell>
          <cell r="BQ80">
            <v>0</v>
          </cell>
          <cell r="BR80">
            <v>0</v>
          </cell>
          <cell r="BS80">
            <v>0.96745855999999997</v>
          </cell>
          <cell r="BT80">
            <v>0</v>
          </cell>
          <cell r="BU80">
            <v>0</v>
          </cell>
          <cell r="BV80">
            <v>0</v>
          </cell>
          <cell r="BW80">
            <v>0</v>
          </cell>
          <cell r="BX80">
            <v>0.96745855999999997</v>
          </cell>
          <cell r="BY80">
            <v>0</v>
          </cell>
          <cell r="BZ80">
            <v>0</v>
          </cell>
          <cell r="CA80">
            <v>0</v>
          </cell>
          <cell r="CB80">
            <v>0</v>
          </cell>
          <cell r="CC80">
            <v>0</v>
          </cell>
          <cell r="CD80">
            <v>0</v>
          </cell>
          <cell r="CE80">
            <v>0</v>
          </cell>
          <cell r="CF80">
            <v>0</v>
          </cell>
          <cell r="CG80">
            <v>0</v>
          </cell>
          <cell r="CH80">
            <v>0</v>
          </cell>
          <cell r="CI80">
            <v>0</v>
          </cell>
          <cell r="CJ80">
            <v>0</v>
          </cell>
          <cell r="CK80">
            <v>0.96745855999999997</v>
          </cell>
          <cell r="CL80">
            <v>0</v>
          </cell>
          <cell r="CM80">
            <v>0</v>
          </cell>
          <cell r="CN80">
            <v>0</v>
          </cell>
          <cell r="CO80">
            <v>0</v>
          </cell>
          <cell r="CP80">
            <v>0.96745855999999997</v>
          </cell>
          <cell r="CQ80" t="str">
            <v/>
          </cell>
          <cell r="CR80" t="str">
            <v/>
          </cell>
          <cell r="CS80" t="str">
            <v/>
          </cell>
          <cell r="CT80" t="str">
            <v/>
          </cell>
          <cell r="CU80">
            <v>0</v>
          </cell>
          <cell r="CX80">
            <v>55.8063796524347</v>
          </cell>
          <cell r="CY80">
            <v>2.3843430699999999</v>
          </cell>
          <cell r="CZ80">
            <v>42.091487400000005</v>
          </cell>
          <cell r="DA80">
            <v>6.852102600000002</v>
          </cell>
          <cell r="DB80">
            <v>4.4784465824346924</v>
          </cell>
          <cell r="DE80">
            <v>20.584281659999998</v>
          </cell>
          <cell r="DG80">
            <v>46.2076326024347</v>
          </cell>
          <cell r="DH80">
            <v>35.222097992434698</v>
          </cell>
          <cell r="DI80">
            <v>10.985534609999998</v>
          </cell>
          <cell r="DJ80">
            <v>0</v>
          </cell>
          <cell r="DK80">
            <v>8.0839185400000009</v>
          </cell>
          <cell r="DL80">
            <v>0.53589081000000005</v>
          </cell>
          <cell r="DM80">
            <v>2.3657252599999992</v>
          </cell>
          <cell r="DN80">
            <v>35.222097992434698</v>
          </cell>
          <cell r="DS80">
            <v>0</v>
          </cell>
          <cell r="DT80">
            <v>0</v>
          </cell>
          <cell r="DU80">
            <v>0</v>
          </cell>
          <cell r="DV80">
            <v>35.222097992434698</v>
          </cell>
          <cell r="DW80">
            <v>0</v>
          </cell>
          <cell r="DX80" t="str">
            <v/>
          </cell>
          <cell r="DY80" t="str">
            <v/>
          </cell>
          <cell r="DZ80" t="str">
            <v/>
          </cell>
          <cell r="EA80" t="str">
            <v/>
          </cell>
          <cell r="EB80">
            <v>0</v>
          </cell>
          <cell r="EC80">
            <v>0</v>
          </cell>
          <cell r="ED80">
            <v>0</v>
          </cell>
          <cell r="EE80">
            <v>0</v>
          </cell>
          <cell r="EF80">
            <v>0</v>
          </cell>
          <cell r="EG80">
            <v>0</v>
          </cell>
          <cell r="EH80">
            <v>0</v>
          </cell>
          <cell r="EI80">
            <v>0</v>
          </cell>
          <cell r="EJ80">
            <v>0</v>
          </cell>
          <cell r="EK80">
            <v>0</v>
          </cell>
          <cell r="EL80">
            <v>0</v>
          </cell>
          <cell r="EM80">
            <v>0</v>
          </cell>
          <cell r="EN80">
            <v>0</v>
          </cell>
          <cell r="EO80">
            <v>0</v>
          </cell>
          <cell r="EP80">
            <v>0</v>
          </cell>
          <cell r="EQ80">
            <v>0</v>
          </cell>
          <cell r="ER80">
            <v>0</v>
          </cell>
          <cell r="ES80">
            <v>0</v>
          </cell>
          <cell r="ET80">
            <v>0</v>
          </cell>
          <cell r="EU80">
            <v>0</v>
          </cell>
          <cell r="EV80">
            <v>0</v>
          </cell>
          <cell r="EW80">
            <v>0</v>
          </cell>
          <cell r="EX80">
            <v>0</v>
          </cell>
          <cell r="EY80">
            <v>0</v>
          </cell>
          <cell r="EZ80">
            <v>0</v>
          </cell>
          <cell r="FA80">
            <v>0</v>
          </cell>
          <cell r="FB80">
            <v>0</v>
          </cell>
          <cell r="FC80">
            <v>0</v>
          </cell>
          <cell r="FD80">
            <v>0</v>
          </cell>
          <cell r="FE80">
            <v>0</v>
          </cell>
          <cell r="FF80">
            <v>0</v>
          </cell>
          <cell r="FG80" t="str">
            <v/>
          </cell>
          <cell r="FH80" t="str">
            <v/>
          </cell>
          <cell r="FI80" t="str">
            <v/>
          </cell>
          <cell r="FJ80">
            <v>1</v>
          </cell>
          <cell r="FK80" t="str">
            <v>1</v>
          </cell>
          <cell r="FN80">
            <v>55.8063796524347</v>
          </cell>
          <cell r="FO80">
            <v>0</v>
          </cell>
          <cell r="FP80">
            <v>0.61</v>
          </cell>
          <cell r="FQ80">
            <v>0</v>
          </cell>
          <cell r="FR80">
            <v>51.41</v>
          </cell>
          <cell r="FS80">
            <v>51.41</v>
          </cell>
          <cell r="FT80">
            <v>0</v>
          </cell>
          <cell r="FU80">
            <v>0</v>
          </cell>
          <cell r="FV80">
            <v>0</v>
          </cell>
          <cell r="FW80">
            <v>0</v>
          </cell>
          <cell r="FX80">
            <v>0</v>
          </cell>
          <cell r="FZ80">
            <v>20.584281659999998</v>
          </cell>
          <cell r="GA80">
            <v>0</v>
          </cell>
          <cell r="GB80">
            <v>0.45</v>
          </cell>
          <cell r="GC80">
            <v>0</v>
          </cell>
          <cell r="GD80">
            <v>14.301</v>
          </cell>
          <cell r="GE80">
            <v>14.301</v>
          </cell>
          <cell r="GF80">
            <v>0</v>
          </cell>
          <cell r="GG80">
            <v>0</v>
          </cell>
          <cell r="GH80">
            <v>0</v>
          </cell>
          <cell r="GI80">
            <v>0</v>
          </cell>
          <cell r="GJ80">
            <v>0</v>
          </cell>
          <cell r="GK80">
            <v>55.8063796524347</v>
          </cell>
          <cell r="GL80">
            <v>0</v>
          </cell>
          <cell r="GM80">
            <v>0.61</v>
          </cell>
          <cell r="GN80">
            <v>0</v>
          </cell>
          <cell r="GO80">
            <v>51.41</v>
          </cell>
          <cell r="GP80">
            <v>51.41</v>
          </cell>
          <cell r="GQ80">
            <v>0</v>
          </cell>
          <cell r="GR80">
            <v>0</v>
          </cell>
          <cell r="GS80">
            <v>0</v>
          </cell>
          <cell r="GT80">
            <v>0</v>
          </cell>
          <cell r="GU80">
            <v>0</v>
          </cell>
          <cell r="GV80">
            <v>0</v>
          </cell>
          <cell r="GW80">
            <v>0</v>
          </cell>
          <cell r="GX80">
            <v>0</v>
          </cell>
          <cell r="GY80">
            <v>0</v>
          </cell>
          <cell r="GZ80">
            <v>0</v>
          </cell>
          <cell r="HA80">
            <v>0</v>
          </cell>
          <cell r="HB80">
            <v>0</v>
          </cell>
          <cell r="HC80">
            <v>0</v>
          </cell>
          <cell r="HD80">
            <v>0</v>
          </cell>
          <cell r="HE80">
            <v>0</v>
          </cell>
          <cell r="HF80">
            <v>0</v>
          </cell>
          <cell r="HG80">
            <v>0</v>
          </cell>
          <cell r="HH80">
            <v>0</v>
          </cell>
          <cell r="HI80">
            <v>0</v>
          </cell>
          <cell r="HJ80">
            <v>0</v>
          </cell>
          <cell r="HK80">
            <v>0</v>
          </cell>
          <cell r="HL80">
            <v>0</v>
          </cell>
          <cell r="HM80">
            <v>0</v>
          </cell>
          <cell r="HN80">
            <v>0</v>
          </cell>
          <cell r="HO80">
            <v>0</v>
          </cell>
          <cell r="HP80">
            <v>0</v>
          </cell>
          <cell r="HQ80">
            <v>0</v>
          </cell>
          <cell r="HR80">
            <v>0</v>
          </cell>
          <cell r="HS80">
            <v>0</v>
          </cell>
          <cell r="HT80">
            <v>0</v>
          </cell>
          <cell r="HU80">
            <v>0</v>
          </cell>
          <cell r="HV80">
            <v>0</v>
          </cell>
          <cell r="HW80">
            <v>0</v>
          </cell>
          <cell r="HX80">
            <v>0</v>
          </cell>
          <cell r="HY80">
            <v>0</v>
          </cell>
          <cell r="HZ80">
            <v>0</v>
          </cell>
          <cell r="IA80">
            <v>0</v>
          </cell>
          <cell r="IB80">
            <v>0</v>
          </cell>
          <cell r="IC80">
            <v>55.8063796524347</v>
          </cell>
          <cell r="ID80">
            <v>0</v>
          </cell>
          <cell r="IE80">
            <v>0.61</v>
          </cell>
          <cell r="IF80">
            <v>0</v>
          </cell>
          <cell r="IG80">
            <v>51.41</v>
          </cell>
          <cell r="IH80">
            <v>51.41</v>
          </cell>
          <cell r="II80">
            <v>0</v>
          </cell>
          <cell r="IJ80">
            <v>0</v>
          </cell>
          <cell r="IK80">
            <v>0</v>
          </cell>
          <cell r="IL80">
            <v>0</v>
          </cell>
          <cell r="IM80">
            <v>0</v>
          </cell>
          <cell r="IN80">
            <v>0</v>
          </cell>
          <cell r="IO80">
            <v>0</v>
          </cell>
          <cell r="IP80">
            <v>0</v>
          </cell>
          <cell r="IQ80">
            <v>0</v>
          </cell>
          <cell r="IR80">
            <v>0</v>
          </cell>
          <cell r="IS80">
            <v>0</v>
          </cell>
          <cell r="IT80">
            <v>0</v>
          </cell>
          <cell r="IU80">
            <v>0</v>
          </cell>
          <cell r="IV80">
            <v>0</v>
          </cell>
          <cell r="IW80">
            <v>0</v>
          </cell>
          <cell r="IX80">
            <v>0</v>
          </cell>
          <cell r="IY80">
            <v>0</v>
          </cell>
          <cell r="IZ80">
            <v>0</v>
          </cell>
          <cell r="JA80">
            <v>0</v>
          </cell>
          <cell r="JB80">
            <v>0</v>
          </cell>
          <cell r="JC80">
            <v>0</v>
          </cell>
          <cell r="JD80">
            <v>0</v>
          </cell>
          <cell r="JE80">
            <v>0</v>
          </cell>
          <cell r="JF80">
            <v>0</v>
          </cell>
          <cell r="JG80">
            <v>0</v>
          </cell>
          <cell r="JH80">
            <v>0</v>
          </cell>
          <cell r="JI80">
            <v>0</v>
          </cell>
          <cell r="JJ80">
            <v>0</v>
          </cell>
          <cell r="JK80">
            <v>0</v>
          </cell>
          <cell r="JL80">
            <v>0</v>
          </cell>
          <cell r="JM80">
            <v>0</v>
          </cell>
          <cell r="JN80">
            <v>0</v>
          </cell>
          <cell r="JO80">
            <v>0</v>
          </cell>
          <cell r="JP80">
            <v>0</v>
          </cell>
          <cell r="JQ80">
            <v>0</v>
          </cell>
          <cell r="JR80">
            <v>0</v>
          </cell>
          <cell r="JS80">
            <v>0</v>
          </cell>
          <cell r="JT80">
            <v>0</v>
          </cell>
          <cell r="JU80">
            <v>0</v>
          </cell>
          <cell r="JV80">
            <v>0</v>
          </cell>
          <cell r="JW80">
            <v>0</v>
          </cell>
          <cell r="JX80">
            <v>0</v>
          </cell>
          <cell r="JY80">
            <v>0</v>
          </cell>
          <cell r="JZ80">
            <v>0</v>
          </cell>
          <cell r="KA80">
            <v>0</v>
          </cell>
          <cell r="KB80">
            <v>0</v>
          </cell>
          <cell r="KC80">
            <v>0</v>
          </cell>
          <cell r="KD80">
            <v>0</v>
          </cell>
          <cell r="KE80">
            <v>0</v>
          </cell>
          <cell r="KF80">
            <v>0</v>
          </cell>
          <cell r="KG80">
            <v>0</v>
          </cell>
          <cell r="KH80">
            <v>0</v>
          </cell>
          <cell r="KI80">
            <v>0</v>
          </cell>
          <cell r="KJ80">
            <v>0</v>
          </cell>
          <cell r="KK80">
            <v>0</v>
          </cell>
          <cell r="KL80">
            <v>0</v>
          </cell>
          <cell r="KM80">
            <v>0</v>
          </cell>
          <cell r="KN80">
            <v>0</v>
          </cell>
          <cell r="KO80">
            <v>0</v>
          </cell>
          <cell r="KP80">
            <v>0</v>
          </cell>
          <cell r="KQ80">
            <v>0</v>
          </cell>
          <cell r="KR80">
            <v>0</v>
          </cell>
          <cell r="KS80">
            <v>0</v>
          </cell>
          <cell r="KT80">
            <v>0</v>
          </cell>
          <cell r="KU80">
            <v>0</v>
          </cell>
          <cell r="KV80">
            <v>0</v>
          </cell>
          <cell r="KW80">
            <v>0</v>
          </cell>
          <cell r="KX80">
            <v>0</v>
          </cell>
          <cell r="KY80">
            <v>0</v>
          </cell>
          <cell r="KZ80">
            <v>0</v>
          </cell>
          <cell r="LA80">
            <v>0</v>
          </cell>
          <cell r="LB80">
            <v>0</v>
          </cell>
          <cell r="LC80">
            <v>0</v>
          </cell>
          <cell r="LD80">
            <v>0</v>
          </cell>
          <cell r="LE80">
            <v>0</v>
          </cell>
          <cell r="LF80">
            <v>0</v>
          </cell>
          <cell r="LG80">
            <v>0</v>
          </cell>
          <cell r="LH80">
            <v>0</v>
          </cell>
          <cell r="LI80">
            <v>0</v>
          </cell>
          <cell r="LJ80">
            <v>0</v>
          </cell>
          <cell r="LK80">
            <v>0</v>
          </cell>
          <cell r="LL80">
            <v>0</v>
          </cell>
          <cell r="LQ80">
            <v>0</v>
          </cell>
          <cell r="LR80">
            <v>0</v>
          </cell>
          <cell r="LS80">
            <v>0</v>
          </cell>
          <cell r="LT80">
            <v>0</v>
          </cell>
          <cell r="LU80">
            <v>0</v>
          </cell>
          <cell r="LX80">
            <v>0</v>
          </cell>
          <cell r="LY80">
            <v>0</v>
          </cell>
          <cell r="LZ80">
            <v>0</v>
          </cell>
          <cell r="MA80">
            <v>0</v>
          </cell>
          <cell r="MB80">
            <v>0</v>
          </cell>
          <cell r="MC80">
            <v>0</v>
          </cell>
          <cell r="MD80">
            <v>0</v>
          </cell>
          <cell r="ME80">
            <v>0</v>
          </cell>
          <cell r="MF80">
            <v>0</v>
          </cell>
          <cell r="MG80">
            <v>0</v>
          </cell>
          <cell r="MH80">
            <v>0</v>
          </cell>
          <cell r="MI80">
            <v>0</v>
          </cell>
          <cell r="MJ80">
            <v>0</v>
          </cell>
          <cell r="MK80">
            <v>0</v>
          </cell>
          <cell r="ML80">
            <v>0</v>
          </cell>
          <cell r="MM80">
            <v>0</v>
          </cell>
          <cell r="MN80">
            <v>0</v>
          </cell>
          <cell r="MO80">
            <v>0</v>
          </cell>
          <cell r="MP80">
            <v>0</v>
          </cell>
          <cell r="MQ80">
            <v>0</v>
          </cell>
          <cell r="MR80">
            <v>0</v>
          </cell>
          <cell r="MS80">
            <v>0</v>
          </cell>
          <cell r="MT80">
            <v>0</v>
          </cell>
          <cell r="MU80">
            <v>0</v>
          </cell>
          <cell r="MV80">
            <v>0</v>
          </cell>
          <cell r="MW80">
            <v>0</v>
          </cell>
          <cell r="MX80">
            <v>0</v>
          </cell>
          <cell r="MY80">
            <v>0</v>
          </cell>
          <cell r="MZ80">
            <v>0</v>
          </cell>
          <cell r="NA80">
            <v>0</v>
          </cell>
          <cell r="NB80">
            <v>0</v>
          </cell>
          <cell r="NC80">
            <v>0</v>
          </cell>
          <cell r="ND80">
            <v>0</v>
          </cell>
          <cell r="NE80">
            <v>0</v>
          </cell>
          <cell r="NF80">
            <v>0</v>
          </cell>
          <cell r="NG80">
            <v>0</v>
          </cell>
          <cell r="NH80">
            <v>0</v>
          </cell>
          <cell r="NI80">
            <v>0</v>
          </cell>
          <cell r="NJ80">
            <v>0</v>
          </cell>
          <cell r="NK80">
            <v>0</v>
          </cell>
          <cell r="NL80">
            <v>0</v>
          </cell>
          <cell r="NM80">
            <v>0</v>
          </cell>
          <cell r="NN80">
            <v>0</v>
          </cell>
          <cell r="NO80">
            <v>0</v>
          </cell>
          <cell r="NP80">
            <v>0</v>
          </cell>
          <cell r="NQ80">
            <v>0</v>
          </cell>
          <cell r="NR80">
            <v>0</v>
          </cell>
          <cell r="NS80">
            <v>0</v>
          </cell>
          <cell r="NT80">
            <v>0</v>
          </cell>
          <cell r="NU80">
            <v>0</v>
          </cell>
          <cell r="NV80">
            <v>0</v>
          </cell>
          <cell r="NW80">
            <v>0</v>
          </cell>
          <cell r="NX80">
            <v>0</v>
          </cell>
          <cell r="NY80">
            <v>0</v>
          </cell>
          <cell r="NZ80">
            <v>0</v>
          </cell>
          <cell r="OA80">
            <v>0</v>
          </cell>
          <cell r="OB80">
            <v>0</v>
          </cell>
          <cell r="OC80">
            <v>0</v>
          </cell>
          <cell r="OD80">
            <v>0</v>
          </cell>
          <cell r="OE80">
            <v>0</v>
          </cell>
          <cell r="OF80">
            <v>0</v>
          </cell>
          <cell r="OG80">
            <v>0</v>
          </cell>
          <cell r="OH80">
            <v>0</v>
          </cell>
          <cell r="OI80">
            <v>0</v>
          </cell>
          <cell r="OJ80">
            <v>0</v>
          </cell>
          <cell r="OL80">
            <v>2019</v>
          </cell>
          <cell r="OM80">
            <v>2024</v>
          </cell>
          <cell r="ON80">
            <v>2024</v>
          </cell>
          <cell r="OO80">
            <v>2024</v>
          </cell>
          <cell r="OP80" t="str">
            <v>с</v>
          </cell>
          <cell r="OT80">
            <v>66.315085073768003</v>
          </cell>
          <cell r="OV80">
            <v>14.301</v>
          </cell>
          <cell r="OW80">
            <v>0.45</v>
          </cell>
          <cell r="OX80">
            <v>0</v>
          </cell>
          <cell r="OY80">
            <v>0</v>
          </cell>
          <cell r="OZ80">
            <v>20.584281659999998</v>
          </cell>
        </row>
        <row r="81">
          <cell r="A81" t="str">
            <v>Г</v>
          </cell>
          <cell r="B81" t="str">
            <v>1.1.5</v>
          </cell>
          <cell r="C81" t="str">
            <v>Покупка земельных участков для целей реализации инвестиционных проектов, всего, в том числе:</v>
          </cell>
          <cell r="D81" t="str">
            <v>Г</v>
          </cell>
          <cell r="E81">
            <v>0</v>
          </cell>
          <cell r="H81">
            <v>0</v>
          </cell>
          <cell r="J81">
            <v>3932.6022027855006</v>
          </cell>
          <cell r="K81">
            <v>0</v>
          </cell>
          <cell r="L81">
            <v>3932.6022027855006</v>
          </cell>
          <cell r="M81">
            <v>818.12398278000001</v>
          </cell>
          <cell r="N81">
            <v>0</v>
          </cell>
          <cell r="O81">
            <v>245.11748446749993</v>
          </cell>
          <cell r="P81">
            <v>749.55393913499995</v>
          </cell>
          <cell r="Q81">
            <v>2119.8067964030001</v>
          </cell>
          <cell r="R81">
            <v>0</v>
          </cell>
          <cell r="S81">
            <v>0</v>
          </cell>
          <cell r="T81">
            <v>0</v>
          </cell>
          <cell r="U81">
            <v>0</v>
          </cell>
          <cell r="V81">
            <v>0</v>
          </cell>
          <cell r="W81">
            <v>0</v>
          </cell>
          <cell r="X81">
            <v>0</v>
          </cell>
          <cell r="Y81">
            <v>0</v>
          </cell>
          <cell r="Z81">
            <v>0</v>
          </cell>
          <cell r="AA81">
            <v>0</v>
          </cell>
          <cell r="AB81">
            <v>0</v>
          </cell>
          <cell r="AC81">
            <v>0</v>
          </cell>
          <cell r="AD81">
            <v>0</v>
          </cell>
          <cell r="AE81">
            <v>0</v>
          </cell>
          <cell r="AF81">
            <v>0</v>
          </cell>
          <cell r="AG81">
            <v>0</v>
          </cell>
          <cell r="AH81">
            <v>0</v>
          </cell>
          <cell r="AI81">
            <v>0</v>
          </cell>
          <cell r="AJ81">
            <v>0</v>
          </cell>
          <cell r="AK81">
            <v>0</v>
          </cell>
          <cell r="AL81">
            <v>0</v>
          </cell>
          <cell r="AM81">
            <v>0</v>
          </cell>
          <cell r="AN81">
            <v>0</v>
          </cell>
          <cell r="AO81">
            <v>0</v>
          </cell>
          <cell r="AP81">
            <v>0</v>
          </cell>
          <cell r="AQ81">
            <v>0</v>
          </cell>
          <cell r="AR81">
            <v>0</v>
          </cell>
          <cell r="AS81">
            <v>0</v>
          </cell>
          <cell r="AT81">
            <v>0</v>
          </cell>
          <cell r="AU81">
            <v>0</v>
          </cell>
          <cell r="AV81">
            <v>0</v>
          </cell>
          <cell r="AW81">
            <v>0</v>
          </cell>
          <cell r="AX81">
            <v>0</v>
          </cell>
          <cell r="AY81">
            <v>0</v>
          </cell>
          <cell r="AZ81">
            <v>0</v>
          </cell>
          <cell r="BA81">
            <v>0</v>
          </cell>
          <cell r="BB81" t="str">
            <v/>
          </cell>
          <cell r="BC81" t="str">
            <v/>
          </cell>
          <cell r="BD81" t="str">
            <v/>
          </cell>
          <cell r="BE81" t="str">
            <v/>
          </cell>
          <cell r="BF81">
            <v>0</v>
          </cell>
          <cell r="BG81">
            <v>0</v>
          </cell>
          <cell r="BH81">
            <v>0</v>
          </cell>
          <cell r="BI81">
            <v>0</v>
          </cell>
          <cell r="BJ81">
            <v>0</v>
          </cell>
          <cell r="BK81">
            <v>0</v>
          </cell>
          <cell r="BL81">
            <v>0</v>
          </cell>
          <cell r="BM81">
            <v>0</v>
          </cell>
          <cell r="BN81">
            <v>0</v>
          </cell>
          <cell r="BO81">
            <v>0</v>
          </cell>
          <cell r="BP81">
            <v>0</v>
          </cell>
          <cell r="BQ81">
            <v>0</v>
          </cell>
          <cell r="BR81">
            <v>0</v>
          </cell>
          <cell r="BS81">
            <v>0</v>
          </cell>
          <cell r="BT81">
            <v>0</v>
          </cell>
          <cell r="BU81">
            <v>0</v>
          </cell>
          <cell r="BV81">
            <v>0</v>
          </cell>
          <cell r="BW81">
            <v>0</v>
          </cell>
          <cell r="BX81">
            <v>0</v>
          </cell>
          <cell r="BY81">
            <v>0</v>
          </cell>
          <cell r="BZ81">
            <v>0</v>
          </cell>
          <cell r="CA81">
            <v>0</v>
          </cell>
          <cell r="CB81">
            <v>0</v>
          </cell>
          <cell r="CC81">
            <v>0</v>
          </cell>
          <cell r="CD81">
            <v>0</v>
          </cell>
          <cell r="CE81">
            <v>0</v>
          </cell>
          <cell r="CF81">
            <v>0</v>
          </cell>
          <cell r="CG81">
            <v>0</v>
          </cell>
          <cell r="CH81">
            <v>0</v>
          </cell>
          <cell r="CI81">
            <v>0</v>
          </cell>
          <cell r="CJ81">
            <v>0</v>
          </cell>
          <cell r="CK81">
            <v>0</v>
          </cell>
          <cell r="CL81">
            <v>0</v>
          </cell>
          <cell r="CM81">
            <v>0</v>
          </cell>
          <cell r="CN81">
            <v>0</v>
          </cell>
          <cell r="CO81">
            <v>0</v>
          </cell>
          <cell r="CP81">
            <v>0</v>
          </cell>
          <cell r="CQ81" t="str">
            <v/>
          </cell>
          <cell r="CR81" t="str">
            <v/>
          </cell>
          <cell r="CS81" t="str">
            <v/>
          </cell>
          <cell r="CT81" t="str">
            <v/>
          </cell>
          <cell r="CU81">
            <v>0</v>
          </cell>
          <cell r="CX81">
            <v>11773.071493446381</v>
          </cell>
          <cell r="CY81">
            <v>2007.6103241393257</v>
          </cell>
          <cell r="CZ81">
            <v>3841.5348877713004</v>
          </cell>
          <cell r="DA81">
            <v>3963.2928893735866</v>
          </cell>
          <cell r="DB81">
            <v>1960.6333921621663</v>
          </cell>
          <cell r="DE81">
            <v>0</v>
          </cell>
          <cell r="DG81">
            <v>2648.4101105499999</v>
          </cell>
          <cell r="DH81">
            <v>0</v>
          </cell>
          <cell r="DI81">
            <v>2648.4101105499999</v>
          </cell>
          <cell r="DJ81">
            <v>221.79169244000005</v>
          </cell>
          <cell r="DK81">
            <v>951.39924857999995</v>
          </cell>
          <cell r="DL81">
            <v>1337.37306115</v>
          </cell>
          <cell r="DM81">
            <v>137.84610837999995</v>
          </cell>
          <cell r="DN81">
            <v>3379.4845325921287</v>
          </cell>
          <cell r="DS81">
            <v>73</v>
          </cell>
          <cell r="DT81">
            <v>202.23975001333304</v>
          </cell>
          <cell r="DU81">
            <v>340.55043894068166</v>
          </cell>
          <cell r="DV81">
            <v>2763.6943436381139</v>
          </cell>
          <cell r="DW81">
            <v>202.23975001333304</v>
          </cell>
          <cell r="DX81" t="str">
            <v/>
          </cell>
          <cell r="DY81" t="str">
            <v/>
          </cell>
          <cell r="DZ81" t="str">
            <v/>
          </cell>
          <cell r="EA81" t="str">
            <v/>
          </cell>
          <cell r="EB81">
            <v>0</v>
          </cell>
          <cell r="EC81">
            <v>1131.7356273999999</v>
          </cell>
          <cell r="ED81">
            <v>17.569210549999998</v>
          </cell>
          <cell r="EE81">
            <v>335.6327546</v>
          </cell>
          <cell r="EF81">
            <v>669.69608814999992</v>
          </cell>
          <cell r="EG81">
            <v>108.83757410000001</v>
          </cell>
          <cell r="EH81">
            <v>210.02252780000001</v>
          </cell>
          <cell r="EI81">
            <v>3.2610385900000001</v>
          </cell>
          <cell r="EJ81">
            <v>51.45580812</v>
          </cell>
          <cell r="EK81">
            <v>131.85455195</v>
          </cell>
          <cell r="EL81">
            <v>23.451129139999999</v>
          </cell>
          <cell r="EM81">
            <v>921.71309960000008</v>
          </cell>
          <cell r="EN81">
            <v>14.308171959999999</v>
          </cell>
          <cell r="EO81">
            <v>284.17694647999997</v>
          </cell>
          <cell r="EP81">
            <v>537.84153619999995</v>
          </cell>
          <cell r="EQ81">
            <v>85.386444960000006</v>
          </cell>
          <cell r="ER81">
            <v>0</v>
          </cell>
          <cell r="ES81">
            <v>0</v>
          </cell>
          <cell r="ET81">
            <v>0</v>
          </cell>
          <cell r="EU81">
            <v>0</v>
          </cell>
          <cell r="EV81">
            <v>0</v>
          </cell>
          <cell r="EW81">
            <v>0</v>
          </cell>
          <cell r="EX81">
            <v>0</v>
          </cell>
          <cell r="EY81">
            <v>0</v>
          </cell>
          <cell r="EZ81">
            <v>0</v>
          </cell>
          <cell r="FA81">
            <v>0</v>
          </cell>
          <cell r="FB81">
            <v>921.71309960000008</v>
          </cell>
          <cell r="FC81">
            <v>14.308171959999999</v>
          </cell>
          <cell r="FD81">
            <v>284.17694647999997</v>
          </cell>
          <cell r="FE81">
            <v>537.84153619999995</v>
          </cell>
          <cell r="FF81">
            <v>85.386444960000006</v>
          </cell>
          <cell r="FG81" t="str">
            <v/>
          </cell>
          <cell r="FH81" t="str">
            <v/>
          </cell>
          <cell r="FI81" t="str">
            <v/>
          </cell>
          <cell r="FJ81" t="str">
            <v/>
          </cell>
          <cell r="FK81">
            <v>0</v>
          </cell>
          <cell r="FN81">
            <v>11773.071493446381</v>
          </cell>
          <cell r="FO81">
            <v>0</v>
          </cell>
          <cell r="FP81">
            <v>376.37899999999996</v>
          </cell>
          <cell r="FQ81">
            <v>0</v>
          </cell>
          <cell r="FR81">
            <v>2003.7250082983335</v>
          </cell>
          <cell r="FS81">
            <v>1945.1350082983336</v>
          </cell>
          <cell r="FT81">
            <v>2.74</v>
          </cell>
          <cell r="FU81">
            <v>55.85</v>
          </cell>
          <cell r="FV81">
            <v>148252</v>
          </cell>
          <cell r="FW81">
            <v>0</v>
          </cell>
          <cell r="FX81">
            <v>148252</v>
          </cell>
          <cell r="FZ81">
            <v>758.40588715000001</v>
          </cell>
          <cell r="GA81">
            <v>0</v>
          </cell>
          <cell r="GB81">
            <v>14.109</v>
          </cell>
          <cell r="GC81">
            <v>0</v>
          </cell>
          <cell r="GD81">
            <v>323.55900000000003</v>
          </cell>
          <cell r="GE81">
            <v>323.55900000000003</v>
          </cell>
          <cell r="GF81">
            <v>0</v>
          </cell>
          <cell r="GG81">
            <v>0</v>
          </cell>
          <cell r="GH81">
            <v>5039</v>
          </cell>
          <cell r="GI81">
            <v>0</v>
          </cell>
          <cell r="GJ81">
            <v>5039</v>
          </cell>
          <cell r="GK81">
            <v>6140.1608410664994</v>
          </cell>
          <cell r="GL81">
            <v>0</v>
          </cell>
          <cell r="GM81">
            <v>258.77600000000001</v>
          </cell>
          <cell r="GN81">
            <v>0</v>
          </cell>
          <cell r="GO81">
            <v>1287.7640000000001</v>
          </cell>
          <cell r="GP81">
            <v>1232.03</v>
          </cell>
          <cell r="GQ81">
            <v>0</v>
          </cell>
          <cell r="GR81">
            <v>51.734000000000002</v>
          </cell>
          <cell r="GS81">
            <v>76404</v>
          </cell>
          <cell r="GT81">
            <v>0</v>
          </cell>
          <cell r="GU81">
            <v>76404</v>
          </cell>
          <cell r="GV81">
            <v>0</v>
          </cell>
          <cell r="GW81">
            <v>0</v>
          </cell>
          <cell r="GX81">
            <v>0</v>
          </cell>
          <cell r="GY81">
            <v>0</v>
          </cell>
          <cell r="GZ81">
            <v>0</v>
          </cell>
          <cell r="HA81">
            <v>0</v>
          </cell>
          <cell r="HB81">
            <v>0</v>
          </cell>
          <cell r="HC81">
            <v>0</v>
          </cell>
          <cell r="HD81">
            <v>0</v>
          </cell>
          <cell r="HE81">
            <v>0</v>
          </cell>
          <cell r="HF81">
            <v>0</v>
          </cell>
          <cell r="HG81">
            <v>0</v>
          </cell>
          <cell r="HH81">
            <v>0</v>
          </cell>
          <cell r="HI81">
            <v>0</v>
          </cell>
          <cell r="HJ81">
            <v>0</v>
          </cell>
          <cell r="HK81">
            <v>0</v>
          </cell>
          <cell r="HL81">
            <v>0</v>
          </cell>
          <cell r="HM81">
            <v>0</v>
          </cell>
          <cell r="HN81">
            <v>0</v>
          </cell>
          <cell r="HO81">
            <v>0</v>
          </cell>
          <cell r="HP81">
            <v>0</v>
          </cell>
          <cell r="HQ81">
            <v>0</v>
          </cell>
          <cell r="HR81">
            <v>1143.433344503333</v>
          </cell>
          <cell r="HS81">
            <v>0</v>
          </cell>
          <cell r="HT81">
            <v>105</v>
          </cell>
          <cell r="HU81">
            <v>0</v>
          </cell>
          <cell r="HV81">
            <v>0</v>
          </cell>
          <cell r="HW81">
            <v>0</v>
          </cell>
          <cell r="HX81">
            <v>0</v>
          </cell>
          <cell r="HY81">
            <v>0</v>
          </cell>
          <cell r="HZ81">
            <v>1</v>
          </cell>
          <cell r="IA81">
            <v>0</v>
          </cell>
          <cell r="IB81">
            <v>1</v>
          </cell>
          <cell r="IC81">
            <v>4996.7274965631668</v>
          </cell>
          <cell r="ID81">
            <v>0</v>
          </cell>
          <cell r="IE81">
            <v>153.77599999999998</v>
          </cell>
          <cell r="IF81">
            <v>0</v>
          </cell>
          <cell r="IG81">
            <v>1287.7640000000001</v>
          </cell>
          <cell r="IH81">
            <v>1232.03</v>
          </cell>
          <cell r="II81">
            <v>0</v>
          </cell>
          <cell r="IJ81">
            <v>51.734000000000002</v>
          </cell>
          <cell r="IK81">
            <v>76403</v>
          </cell>
          <cell r="IL81">
            <v>0</v>
          </cell>
          <cell r="IM81">
            <v>76403</v>
          </cell>
          <cell r="IN81">
            <v>0</v>
          </cell>
          <cell r="IO81">
            <v>0</v>
          </cell>
          <cell r="IP81">
            <v>0</v>
          </cell>
          <cell r="IQ81">
            <v>0</v>
          </cell>
          <cell r="IR81">
            <v>0</v>
          </cell>
          <cell r="IS81">
            <v>0</v>
          </cell>
          <cell r="IT81">
            <v>0</v>
          </cell>
          <cell r="IU81">
            <v>0</v>
          </cell>
          <cell r="IV81">
            <v>0</v>
          </cell>
          <cell r="IW81">
            <v>0</v>
          </cell>
          <cell r="IX81">
            <v>0</v>
          </cell>
          <cell r="IY81">
            <v>509.59348974</v>
          </cell>
          <cell r="IZ81">
            <v>0</v>
          </cell>
          <cell r="JA81">
            <v>24.921999999999997</v>
          </cell>
          <cell r="JB81">
            <v>0</v>
          </cell>
          <cell r="JC81">
            <v>377.14400000000001</v>
          </cell>
          <cell r="JD81">
            <v>377.14400000000001</v>
          </cell>
          <cell r="JE81">
            <v>0</v>
          </cell>
          <cell r="JF81">
            <v>0</v>
          </cell>
          <cell r="JG81">
            <v>33</v>
          </cell>
          <cell r="JH81">
            <v>0</v>
          </cell>
          <cell r="JI81">
            <v>33</v>
          </cell>
          <cell r="JJ81">
            <v>166.82267041</v>
          </cell>
          <cell r="JK81">
            <v>0</v>
          </cell>
          <cell r="JL81">
            <v>7.0890000000000004</v>
          </cell>
          <cell r="JM81">
            <v>0</v>
          </cell>
          <cell r="JN81">
            <v>126.196</v>
          </cell>
          <cell r="JO81">
            <v>126.196</v>
          </cell>
          <cell r="JP81">
            <v>0</v>
          </cell>
          <cell r="JQ81">
            <v>0</v>
          </cell>
          <cell r="JR81">
            <v>1</v>
          </cell>
          <cell r="JS81">
            <v>0</v>
          </cell>
          <cell r="JT81">
            <v>1</v>
          </cell>
          <cell r="JU81">
            <v>342.77081932999999</v>
          </cell>
          <cell r="JV81">
            <v>0</v>
          </cell>
          <cell r="JW81">
            <v>17.832999999999998</v>
          </cell>
          <cell r="JX81">
            <v>0</v>
          </cell>
          <cell r="JY81">
            <v>250.94800000000001</v>
          </cell>
          <cell r="JZ81">
            <v>250.94800000000001</v>
          </cell>
          <cell r="KA81">
            <v>0</v>
          </cell>
          <cell r="KB81">
            <v>0</v>
          </cell>
          <cell r="KC81">
            <v>32</v>
          </cell>
          <cell r="KD81">
            <v>0</v>
          </cell>
          <cell r="KE81">
            <v>32</v>
          </cell>
          <cell r="KF81">
            <v>0</v>
          </cell>
          <cell r="KG81">
            <v>0</v>
          </cell>
          <cell r="KH81">
            <v>0</v>
          </cell>
          <cell r="KI81">
            <v>0</v>
          </cell>
          <cell r="KJ81">
            <v>0</v>
          </cell>
          <cell r="KK81">
            <v>0</v>
          </cell>
          <cell r="KL81">
            <v>0</v>
          </cell>
          <cell r="KM81">
            <v>0</v>
          </cell>
          <cell r="KN81">
            <v>0</v>
          </cell>
          <cell r="KO81">
            <v>0</v>
          </cell>
          <cell r="KP81">
            <v>0</v>
          </cell>
          <cell r="KQ81">
            <v>0</v>
          </cell>
          <cell r="KR81">
            <v>0</v>
          </cell>
          <cell r="KS81">
            <v>0</v>
          </cell>
          <cell r="KT81">
            <v>0</v>
          </cell>
          <cell r="KU81">
            <v>0</v>
          </cell>
          <cell r="KV81">
            <v>0</v>
          </cell>
          <cell r="KW81">
            <v>0</v>
          </cell>
          <cell r="KX81">
            <v>0</v>
          </cell>
          <cell r="KY81">
            <v>0</v>
          </cell>
          <cell r="KZ81">
            <v>0</v>
          </cell>
          <cell r="LA81">
            <v>0</v>
          </cell>
          <cell r="LB81">
            <v>342.77081932999999</v>
          </cell>
          <cell r="LC81">
            <v>0</v>
          </cell>
          <cell r="LD81">
            <v>17.832999999999998</v>
          </cell>
          <cell r="LE81">
            <v>0</v>
          </cell>
          <cell r="LF81">
            <v>250.94800000000001</v>
          </cell>
          <cell r="LG81">
            <v>250.94800000000001</v>
          </cell>
          <cell r="LH81">
            <v>0</v>
          </cell>
          <cell r="LI81">
            <v>0</v>
          </cell>
          <cell r="LJ81">
            <v>32</v>
          </cell>
          <cell r="LK81">
            <v>0</v>
          </cell>
          <cell r="LL81">
            <v>32</v>
          </cell>
          <cell r="LQ81">
            <v>0</v>
          </cell>
          <cell r="LR81">
            <v>55.8</v>
          </cell>
          <cell r="LS81">
            <v>0</v>
          </cell>
          <cell r="LT81">
            <v>0</v>
          </cell>
          <cell r="LU81">
            <v>0</v>
          </cell>
          <cell r="LX81">
            <v>0</v>
          </cell>
          <cell r="LY81">
            <v>0</v>
          </cell>
          <cell r="LZ81">
            <v>0</v>
          </cell>
          <cell r="MA81">
            <v>0</v>
          </cell>
          <cell r="MB81">
            <v>0</v>
          </cell>
          <cell r="MC81">
            <v>0</v>
          </cell>
          <cell r="MD81">
            <v>0</v>
          </cell>
          <cell r="ME81">
            <v>0</v>
          </cell>
          <cell r="MF81">
            <v>0</v>
          </cell>
          <cell r="MG81">
            <v>0</v>
          </cell>
          <cell r="MH81">
            <v>0</v>
          </cell>
          <cell r="MI81">
            <v>0</v>
          </cell>
          <cell r="MJ81">
            <v>0</v>
          </cell>
          <cell r="MK81">
            <v>0</v>
          </cell>
          <cell r="ML81">
            <v>0</v>
          </cell>
          <cell r="MM81">
            <v>0</v>
          </cell>
          <cell r="MN81">
            <v>0</v>
          </cell>
          <cell r="MO81">
            <v>0</v>
          </cell>
          <cell r="MP81">
            <v>0</v>
          </cell>
          <cell r="MQ81">
            <v>0</v>
          </cell>
          <cell r="MR81">
            <v>0</v>
          </cell>
          <cell r="MS81">
            <v>0</v>
          </cell>
          <cell r="MT81">
            <v>0</v>
          </cell>
          <cell r="MU81">
            <v>0</v>
          </cell>
          <cell r="MV81">
            <v>0</v>
          </cell>
          <cell r="MW81">
            <v>0</v>
          </cell>
          <cell r="MX81">
            <v>0</v>
          </cell>
          <cell r="MY81">
            <v>0</v>
          </cell>
          <cell r="MZ81">
            <v>0</v>
          </cell>
          <cell r="NA81">
            <v>0</v>
          </cell>
          <cell r="NB81">
            <v>0</v>
          </cell>
          <cell r="NC81">
            <v>0</v>
          </cell>
          <cell r="ND81">
            <v>0</v>
          </cell>
          <cell r="NE81">
            <v>0</v>
          </cell>
          <cell r="NF81">
            <v>0</v>
          </cell>
          <cell r="NG81">
            <v>0</v>
          </cell>
          <cell r="NH81">
            <v>0</v>
          </cell>
          <cell r="NI81">
            <v>0</v>
          </cell>
          <cell r="NJ81">
            <v>0</v>
          </cell>
          <cell r="NK81">
            <v>0</v>
          </cell>
          <cell r="NL81">
            <v>0</v>
          </cell>
          <cell r="NM81">
            <v>0</v>
          </cell>
          <cell r="NN81">
            <v>0</v>
          </cell>
          <cell r="NO81">
            <v>0</v>
          </cell>
          <cell r="NP81">
            <v>0</v>
          </cell>
          <cell r="NQ81">
            <v>0</v>
          </cell>
          <cell r="NR81">
            <v>0</v>
          </cell>
          <cell r="NS81">
            <v>0</v>
          </cell>
          <cell r="NT81">
            <v>0</v>
          </cell>
          <cell r="NU81">
            <v>0</v>
          </cell>
          <cell r="NV81">
            <v>0</v>
          </cell>
          <cell r="NW81">
            <v>0</v>
          </cell>
          <cell r="NX81">
            <v>0</v>
          </cell>
          <cell r="NY81">
            <v>0</v>
          </cell>
          <cell r="NZ81">
            <v>0</v>
          </cell>
          <cell r="OA81">
            <v>0</v>
          </cell>
          <cell r="OB81">
            <v>0</v>
          </cell>
          <cell r="OC81">
            <v>0</v>
          </cell>
          <cell r="OD81">
            <v>0</v>
          </cell>
          <cell r="OE81">
            <v>0</v>
          </cell>
          <cell r="OF81">
            <v>0</v>
          </cell>
          <cell r="OG81">
            <v>0</v>
          </cell>
          <cell r="OH81">
            <v>0</v>
          </cell>
          <cell r="OI81">
            <v>0</v>
          </cell>
          <cell r="OJ81">
            <v>0</v>
          </cell>
          <cell r="OL81" t="str">
            <v>нд</v>
          </cell>
          <cell r="OM81" t="str">
            <v>нд</v>
          </cell>
          <cell r="ON81" t="str">
            <v>нд</v>
          </cell>
          <cell r="OO81" t="str">
            <v>нд</v>
          </cell>
          <cell r="OP81" t="str">
            <v>нд</v>
          </cell>
          <cell r="OT81">
            <v>9766.9821273165726</v>
          </cell>
          <cell r="OV81">
            <v>709.20500000000004</v>
          </cell>
          <cell r="OW81">
            <v>119.191</v>
          </cell>
          <cell r="OX81">
            <v>0</v>
          </cell>
          <cell r="OY81">
            <v>10851</v>
          </cell>
          <cell r="OZ81">
            <v>2146.0064287200003</v>
          </cell>
        </row>
        <row r="82">
          <cell r="A82" t="str">
            <v>Г</v>
          </cell>
          <cell r="B82" t="str">
            <v>1.1.6</v>
          </cell>
          <cell r="C82" t="str">
            <v>Прочие инвестиционные проекты, всего, в том числе:</v>
          </cell>
          <cell r="D82" t="str">
            <v>Г</v>
          </cell>
          <cell r="E82">
            <v>232.162341962</v>
          </cell>
          <cell r="H82">
            <v>2110.2827926400005</v>
          </cell>
          <cell r="J82">
            <v>3568.7739268875007</v>
          </cell>
          <cell r="K82">
            <v>-363.82827589799996</v>
          </cell>
          <cell r="L82">
            <v>3932.6022027855006</v>
          </cell>
          <cell r="M82">
            <v>818.12398278000001</v>
          </cell>
          <cell r="N82">
            <v>0</v>
          </cell>
          <cell r="O82">
            <v>245.11748446749993</v>
          </cell>
          <cell r="P82">
            <v>749.55393913499995</v>
          </cell>
          <cell r="Q82">
            <v>2119.8067964030001</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t="str">
            <v/>
          </cell>
          <cell r="BC82" t="str">
            <v/>
          </cell>
          <cell r="BD82" t="str">
            <v/>
          </cell>
          <cell r="BE82" t="str">
            <v/>
          </cell>
          <cell r="BF82">
            <v>0</v>
          </cell>
          <cell r="BG82">
            <v>1514.2921747800003</v>
          </cell>
          <cell r="BH82">
            <v>0</v>
          </cell>
          <cell r="BI82">
            <v>0</v>
          </cell>
          <cell r="BJ82">
            <v>1.1534703833333335</v>
          </cell>
          <cell r="BK82">
            <v>1283.74179871</v>
          </cell>
          <cell r="BL82">
            <v>229.39690568666666</v>
          </cell>
          <cell r="BM82">
            <v>461.54675347</v>
          </cell>
          <cell r="BN82">
            <v>0</v>
          </cell>
          <cell r="BO82">
            <v>0</v>
          </cell>
          <cell r="BP82">
            <v>14.297607425000001</v>
          </cell>
          <cell r="BQ82">
            <v>322.50968736999999</v>
          </cell>
          <cell r="BR82">
            <v>124.73945867500001</v>
          </cell>
          <cell r="BS82">
            <v>1052.7454213100002</v>
          </cell>
          <cell r="BT82">
            <v>0</v>
          </cell>
          <cell r="BU82">
            <v>0</v>
          </cell>
          <cell r="BV82">
            <v>-13.144137041666667</v>
          </cell>
          <cell r="BW82">
            <v>961.23211133999996</v>
          </cell>
          <cell r="BX82">
            <v>104.65744701166666</v>
          </cell>
          <cell r="BY82">
            <v>0</v>
          </cell>
          <cell r="BZ82">
            <v>0</v>
          </cell>
          <cell r="CA82">
            <v>0</v>
          </cell>
          <cell r="CB82">
            <v>0</v>
          </cell>
          <cell r="CC82">
            <v>0</v>
          </cell>
          <cell r="CD82">
            <v>0</v>
          </cell>
          <cell r="CE82">
            <v>0</v>
          </cell>
          <cell r="CF82">
            <v>0</v>
          </cell>
          <cell r="CG82">
            <v>0</v>
          </cell>
          <cell r="CH82">
            <v>0</v>
          </cell>
          <cell r="CI82">
            <v>0</v>
          </cell>
          <cell r="CJ82">
            <v>0</v>
          </cell>
          <cell r="CK82">
            <v>1052.7454213100002</v>
          </cell>
          <cell r="CL82">
            <v>0</v>
          </cell>
          <cell r="CM82">
            <v>0</v>
          </cell>
          <cell r="CN82">
            <v>-13.144137041666667</v>
          </cell>
          <cell r="CO82">
            <v>961.23211133999996</v>
          </cell>
          <cell r="CP82">
            <v>104.65744701166666</v>
          </cell>
          <cell r="CQ82" t="str">
            <v/>
          </cell>
          <cell r="CR82" t="str">
            <v/>
          </cell>
          <cell r="CS82" t="str">
            <v/>
          </cell>
          <cell r="CT82" t="str">
            <v/>
          </cell>
          <cell r="CU82">
            <v>0</v>
          </cell>
          <cell r="CX82">
            <v>11773.071493446381</v>
          </cell>
          <cell r="CY82">
            <v>2007.6103241393257</v>
          </cell>
          <cell r="CZ82">
            <v>3841.5348877713004</v>
          </cell>
          <cell r="DA82">
            <v>3963.2928893735866</v>
          </cell>
          <cell r="DB82">
            <v>1960.6333921621663</v>
          </cell>
          <cell r="DE82">
            <v>1159.1007590199999</v>
          </cell>
          <cell r="DG82">
            <v>2415.0129650599997</v>
          </cell>
          <cell r="DH82">
            <v>-233.39714549000001</v>
          </cell>
          <cell r="DI82">
            <v>2648.4101105499999</v>
          </cell>
          <cell r="DJ82">
            <v>221.79169244000005</v>
          </cell>
          <cell r="DK82">
            <v>951.39924857999995</v>
          </cell>
          <cell r="DL82">
            <v>1337.37306115</v>
          </cell>
          <cell r="DM82">
            <v>137.84610837999995</v>
          </cell>
          <cell r="DN82">
            <v>3379.4845325921287</v>
          </cell>
          <cell r="DS82">
            <v>73</v>
          </cell>
          <cell r="DT82">
            <v>202.23975001333304</v>
          </cell>
          <cell r="DU82">
            <v>340.55043894068166</v>
          </cell>
          <cell r="DV82">
            <v>2763.6943436381139</v>
          </cell>
          <cell r="DW82">
            <v>202.23975001333304</v>
          </cell>
          <cell r="DX82">
            <v>1</v>
          </cell>
          <cell r="DY82">
            <v>1</v>
          </cell>
          <cell r="DZ82" t="str">
            <v/>
          </cell>
          <cell r="EA82" t="str">
            <v/>
          </cell>
          <cell r="EB82" t="str">
            <v>1 1</v>
          </cell>
          <cell r="EC82">
            <v>1131.7356273999999</v>
          </cell>
          <cell r="ED82">
            <v>17.569210549999998</v>
          </cell>
          <cell r="EE82">
            <v>335.6327546</v>
          </cell>
          <cell r="EF82">
            <v>669.69608814999992</v>
          </cell>
          <cell r="EG82">
            <v>108.83757410000001</v>
          </cell>
          <cell r="EH82">
            <v>210.02252780000001</v>
          </cell>
          <cell r="EI82">
            <v>3.2610385900000001</v>
          </cell>
          <cell r="EJ82">
            <v>51.45580812</v>
          </cell>
          <cell r="EK82">
            <v>131.85455195</v>
          </cell>
          <cell r="EL82">
            <v>23.451129139999999</v>
          </cell>
          <cell r="EM82">
            <v>921.71309960000008</v>
          </cell>
          <cell r="EN82">
            <v>14.308171959999999</v>
          </cell>
          <cell r="EO82">
            <v>284.17694647999997</v>
          </cell>
          <cell r="EP82">
            <v>537.84153619999995</v>
          </cell>
          <cell r="EQ82">
            <v>85.386444960000006</v>
          </cell>
          <cell r="ER82">
            <v>0</v>
          </cell>
          <cell r="ES82">
            <v>0</v>
          </cell>
          <cell r="ET82">
            <v>0</v>
          </cell>
          <cell r="EU82">
            <v>0</v>
          </cell>
          <cell r="EV82">
            <v>0</v>
          </cell>
          <cell r="EW82">
            <v>0</v>
          </cell>
          <cell r="EX82">
            <v>0</v>
          </cell>
          <cell r="EY82">
            <v>0</v>
          </cell>
          <cell r="EZ82">
            <v>0</v>
          </cell>
          <cell r="FA82">
            <v>0</v>
          </cell>
          <cell r="FB82">
            <v>921.71309960000008</v>
          </cell>
          <cell r="FC82">
            <v>14.308171959999999</v>
          </cell>
          <cell r="FD82">
            <v>284.17694647999997</v>
          </cell>
          <cell r="FE82">
            <v>537.84153619999995</v>
          </cell>
          <cell r="FF82">
            <v>85.386444960000006</v>
          </cell>
          <cell r="FG82" t="str">
            <v/>
          </cell>
          <cell r="FH82" t="str">
            <v/>
          </cell>
          <cell r="FI82" t="str">
            <v/>
          </cell>
          <cell r="FJ82" t="str">
            <v/>
          </cell>
          <cell r="FK82">
            <v>0</v>
          </cell>
          <cell r="FN82">
            <v>11773.071493446381</v>
          </cell>
          <cell r="FO82">
            <v>0</v>
          </cell>
          <cell r="FP82">
            <v>376.37899999999996</v>
          </cell>
          <cell r="FQ82">
            <v>0</v>
          </cell>
          <cell r="FR82">
            <v>2003.7250082983335</v>
          </cell>
          <cell r="FS82">
            <v>1945.1350082983336</v>
          </cell>
          <cell r="FT82">
            <v>2.74</v>
          </cell>
          <cell r="FU82">
            <v>55.85</v>
          </cell>
          <cell r="FV82">
            <v>148252</v>
          </cell>
          <cell r="FW82">
            <v>0</v>
          </cell>
          <cell r="FX82">
            <v>148252</v>
          </cell>
          <cell r="FZ82">
            <v>758.40588715000001</v>
          </cell>
          <cell r="GA82">
            <v>0</v>
          </cell>
          <cell r="GB82">
            <v>14.109</v>
          </cell>
          <cell r="GC82">
            <v>0</v>
          </cell>
          <cell r="GD82">
            <v>323.55900000000003</v>
          </cell>
          <cell r="GE82">
            <v>323.55900000000003</v>
          </cell>
          <cell r="GF82">
            <v>0</v>
          </cell>
          <cell r="GG82">
            <v>0</v>
          </cell>
          <cell r="GH82">
            <v>5039</v>
          </cell>
          <cell r="GI82">
            <v>0</v>
          </cell>
          <cell r="GJ82">
            <v>5039</v>
          </cell>
          <cell r="GK82">
            <v>6140.1608410664994</v>
          </cell>
          <cell r="GL82">
            <v>0</v>
          </cell>
          <cell r="GM82">
            <v>258.77600000000001</v>
          </cell>
          <cell r="GN82">
            <v>0</v>
          </cell>
          <cell r="GO82">
            <v>1287.7640000000001</v>
          </cell>
          <cell r="GP82">
            <v>1232.03</v>
          </cell>
          <cell r="GQ82">
            <v>0</v>
          </cell>
          <cell r="GR82">
            <v>51.734000000000002</v>
          </cell>
          <cell r="GS82">
            <v>76404</v>
          </cell>
          <cell r="GT82">
            <v>0</v>
          </cell>
          <cell r="GU82">
            <v>76404</v>
          </cell>
          <cell r="GV82">
            <v>0</v>
          </cell>
          <cell r="GW82">
            <v>0</v>
          </cell>
          <cell r="GX82">
            <v>0</v>
          </cell>
          <cell r="GY82">
            <v>0</v>
          </cell>
          <cell r="GZ82">
            <v>0</v>
          </cell>
          <cell r="HA82">
            <v>0</v>
          </cell>
          <cell r="HB82">
            <v>0</v>
          </cell>
          <cell r="HC82">
            <v>0</v>
          </cell>
          <cell r="HD82">
            <v>0</v>
          </cell>
          <cell r="HE82">
            <v>0</v>
          </cell>
          <cell r="HF82">
            <v>0</v>
          </cell>
          <cell r="HG82">
            <v>0</v>
          </cell>
          <cell r="HH82">
            <v>0</v>
          </cell>
          <cell r="HI82">
            <v>0</v>
          </cell>
          <cell r="HJ82">
            <v>0</v>
          </cell>
          <cell r="HK82">
            <v>0</v>
          </cell>
          <cell r="HL82">
            <v>0</v>
          </cell>
          <cell r="HM82">
            <v>0</v>
          </cell>
          <cell r="HN82">
            <v>0</v>
          </cell>
          <cell r="HO82">
            <v>0</v>
          </cell>
          <cell r="HP82">
            <v>0</v>
          </cell>
          <cell r="HQ82">
            <v>0</v>
          </cell>
          <cell r="HR82">
            <v>1143.433344503333</v>
          </cell>
          <cell r="HS82">
            <v>0</v>
          </cell>
          <cell r="HT82">
            <v>105</v>
          </cell>
          <cell r="HU82">
            <v>0</v>
          </cell>
          <cell r="HV82">
            <v>0</v>
          </cell>
          <cell r="HW82">
            <v>0</v>
          </cell>
          <cell r="HX82">
            <v>0</v>
          </cell>
          <cell r="HY82">
            <v>0</v>
          </cell>
          <cell r="HZ82">
            <v>1</v>
          </cell>
          <cell r="IA82">
            <v>0</v>
          </cell>
          <cell r="IB82">
            <v>1</v>
          </cell>
          <cell r="IC82">
            <v>4996.7274965631668</v>
          </cell>
          <cell r="ID82">
            <v>0</v>
          </cell>
          <cell r="IE82">
            <v>153.77599999999998</v>
          </cell>
          <cell r="IF82">
            <v>0</v>
          </cell>
          <cell r="IG82">
            <v>1287.7640000000001</v>
          </cell>
          <cell r="IH82">
            <v>1232.03</v>
          </cell>
          <cell r="II82">
            <v>0</v>
          </cell>
          <cell r="IJ82">
            <v>51.734000000000002</v>
          </cell>
          <cell r="IK82">
            <v>76403</v>
          </cell>
          <cell r="IL82">
            <v>0</v>
          </cell>
          <cell r="IM82">
            <v>76403</v>
          </cell>
          <cell r="IN82">
            <v>0</v>
          </cell>
          <cell r="IO82">
            <v>0</v>
          </cell>
          <cell r="IP82">
            <v>0</v>
          </cell>
          <cell r="IQ82">
            <v>0</v>
          </cell>
          <cell r="IR82">
            <v>0</v>
          </cell>
          <cell r="IS82">
            <v>0</v>
          </cell>
          <cell r="IT82">
            <v>0</v>
          </cell>
          <cell r="IU82">
            <v>0</v>
          </cell>
          <cell r="IV82">
            <v>0</v>
          </cell>
          <cell r="IW82">
            <v>0</v>
          </cell>
          <cell r="IX82">
            <v>0</v>
          </cell>
          <cell r="IY82">
            <v>509.59348974</v>
          </cell>
          <cell r="IZ82">
            <v>0</v>
          </cell>
          <cell r="JA82">
            <v>24.921999999999997</v>
          </cell>
          <cell r="JB82">
            <v>0</v>
          </cell>
          <cell r="JC82">
            <v>377.14400000000001</v>
          </cell>
          <cell r="JD82">
            <v>377.14400000000001</v>
          </cell>
          <cell r="JE82">
            <v>0</v>
          </cell>
          <cell r="JF82">
            <v>0</v>
          </cell>
          <cell r="JG82">
            <v>33</v>
          </cell>
          <cell r="JH82">
            <v>0</v>
          </cell>
          <cell r="JI82">
            <v>33</v>
          </cell>
          <cell r="JJ82">
            <v>166.82267041</v>
          </cell>
          <cell r="JK82">
            <v>0</v>
          </cell>
          <cell r="JL82">
            <v>7.0890000000000004</v>
          </cell>
          <cell r="JM82">
            <v>0</v>
          </cell>
          <cell r="JN82">
            <v>126.196</v>
          </cell>
          <cell r="JO82">
            <v>126.196</v>
          </cell>
          <cell r="JP82">
            <v>0</v>
          </cell>
          <cell r="JQ82">
            <v>0</v>
          </cell>
          <cell r="JR82">
            <v>1</v>
          </cell>
          <cell r="JS82">
            <v>0</v>
          </cell>
          <cell r="JT82">
            <v>1</v>
          </cell>
          <cell r="JU82">
            <v>342.77081932999999</v>
          </cell>
          <cell r="JV82">
            <v>0</v>
          </cell>
          <cell r="JW82">
            <v>17.832999999999998</v>
          </cell>
          <cell r="JX82">
            <v>0</v>
          </cell>
          <cell r="JY82">
            <v>250.94800000000001</v>
          </cell>
          <cell r="JZ82">
            <v>250.94800000000001</v>
          </cell>
          <cell r="KA82">
            <v>0</v>
          </cell>
          <cell r="KB82">
            <v>0</v>
          </cell>
          <cell r="KC82">
            <v>32</v>
          </cell>
          <cell r="KD82">
            <v>0</v>
          </cell>
          <cell r="KE82">
            <v>32</v>
          </cell>
          <cell r="KF82">
            <v>0</v>
          </cell>
          <cell r="KG82">
            <v>0</v>
          </cell>
          <cell r="KH82">
            <v>0</v>
          </cell>
          <cell r="KI82">
            <v>0</v>
          </cell>
          <cell r="KJ82">
            <v>0</v>
          </cell>
          <cell r="KK82">
            <v>0</v>
          </cell>
          <cell r="KL82">
            <v>0</v>
          </cell>
          <cell r="KM82">
            <v>0</v>
          </cell>
          <cell r="KN82">
            <v>0</v>
          </cell>
          <cell r="KO82">
            <v>0</v>
          </cell>
          <cell r="KP82">
            <v>0</v>
          </cell>
          <cell r="KQ82">
            <v>0</v>
          </cell>
          <cell r="KR82">
            <v>0</v>
          </cell>
          <cell r="KS82">
            <v>0</v>
          </cell>
          <cell r="KT82">
            <v>0</v>
          </cell>
          <cell r="KU82">
            <v>0</v>
          </cell>
          <cell r="KV82">
            <v>0</v>
          </cell>
          <cell r="KW82">
            <v>0</v>
          </cell>
          <cell r="KX82">
            <v>0</v>
          </cell>
          <cell r="KY82">
            <v>0</v>
          </cell>
          <cell r="KZ82">
            <v>0</v>
          </cell>
          <cell r="LA82">
            <v>0</v>
          </cell>
          <cell r="LB82">
            <v>342.77081932999999</v>
          </cell>
          <cell r="LC82">
            <v>0</v>
          </cell>
          <cell r="LD82">
            <v>17.832999999999998</v>
          </cell>
          <cell r="LE82">
            <v>0</v>
          </cell>
          <cell r="LF82">
            <v>250.94800000000001</v>
          </cell>
          <cell r="LG82">
            <v>250.94800000000001</v>
          </cell>
          <cell r="LH82">
            <v>0</v>
          </cell>
          <cell r="LI82">
            <v>0</v>
          </cell>
          <cell r="LJ82">
            <v>32</v>
          </cell>
          <cell r="LK82">
            <v>0</v>
          </cell>
          <cell r="LL82">
            <v>32</v>
          </cell>
          <cell r="LQ82">
            <v>0</v>
          </cell>
          <cell r="LR82">
            <v>55.8</v>
          </cell>
          <cell r="LS82">
            <v>0</v>
          </cell>
          <cell r="LT82">
            <v>0</v>
          </cell>
          <cell r="LU82">
            <v>0</v>
          </cell>
          <cell r="LX82">
            <v>0</v>
          </cell>
          <cell r="LY82">
            <v>0</v>
          </cell>
          <cell r="LZ82">
            <v>0</v>
          </cell>
          <cell r="MA82">
            <v>0</v>
          </cell>
          <cell r="MB82">
            <v>0</v>
          </cell>
          <cell r="MC82">
            <v>0</v>
          </cell>
          <cell r="MD82">
            <v>0</v>
          </cell>
          <cell r="ME82">
            <v>0</v>
          </cell>
          <cell r="MF82">
            <v>0</v>
          </cell>
          <cell r="MG82">
            <v>0</v>
          </cell>
          <cell r="MH82">
            <v>0</v>
          </cell>
          <cell r="MI82">
            <v>0</v>
          </cell>
          <cell r="MJ82">
            <v>0</v>
          </cell>
          <cell r="MK82">
            <v>0</v>
          </cell>
          <cell r="ML82">
            <v>0</v>
          </cell>
          <cell r="MM82">
            <v>0</v>
          </cell>
          <cell r="MN82">
            <v>0</v>
          </cell>
          <cell r="MO82">
            <v>0</v>
          </cell>
          <cell r="MP82">
            <v>0</v>
          </cell>
          <cell r="MQ82">
            <v>0</v>
          </cell>
          <cell r="MR82">
            <v>0</v>
          </cell>
          <cell r="MS82">
            <v>0</v>
          </cell>
          <cell r="MT82">
            <v>0</v>
          </cell>
          <cell r="MU82">
            <v>0</v>
          </cell>
          <cell r="MV82">
            <v>0</v>
          </cell>
          <cell r="MW82">
            <v>0</v>
          </cell>
          <cell r="MX82">
            <v>0</v>
          </cell>
          <cell r="MY82">
            <v>0</v>
          </cell>
          <cell r="MZ82">
            <v>0</v>
          </cell>
          <cell r="NA82">
            <v>0</v>
          </cell>
          <cell r="NB82">
            <v>0</v>
          </cell>
          <cell r="NC82">
            <v>0</v>
          </cell>
          <cell r="ND82">
            <v>0</v>
          </cell>
          <cell r="NE82">
            <v>0</v>
          </cell>
          <cell r="NF82">
            <v>0</v>
          </cell>
          <cell r="NG82">
            <v>0</v>
          </cell>
          <cell r="NH82">
            <v>0</v>
          </cell>
          <cell r="NI82">
            <v>0</v>
          </cell>
          <cell r="NJ82">
            <v>0</v>
          </cell>
          <cell r="NK82">
            <v>0</v>
          </cell>
          <cell r="NL82">
            <v>0</v>
          </cell>
          <cell r="NM82">
            <v>0</v>
          </cell>
          <cell r="NN82">
            <v>0</v>
          </cell>
          <cell r="NO82">
            <v>0</v>
          </cell>
          <cell r="NP82">
            <v>0</v>
          </cell>
          <cell r="NQ82">
            <v>0</v>
          </cell>
          <cell r="NR82">
            <v>0</v>
          </cell>
          <cell r="NS82">
            <v>0</v>
          </cell>
          <cell r="NT82">
            <v>0</v>
          </cell>
          <cell r="NU82">
            <v>0</v>
          </cell>
          <cell r="NV82">
            <v>0</v>
          </cell>
          <cell r="NW82">
            <v>0</v>
          </cell>
          <cell r="NX82">
            <v>0</v>
          </cell>
          <cell r="NY82">
            <v>0</v>
          </cell>
          <cell r="NZ82">
            <v>0</v>
          </cell>
          <cell r="OA82">
            <v>0</v>
          </cell>
          <cell r="OB82">
            <v>0</v>
          </cell>
          <cell r="OC82">
            <v>0</v>
          </cell>
          <cell r="OD82">
            <v>0</v>
          </cell>
          <cell r="OE82">
            <v>0</v>
          </cell>
          <cell r="OF82">
            <v>0</v>
          </cell>
          <cell r="OG82">
            <v>0</v>
          </cell>
          <cell r="OH82">
            <v>0</v>
          </cell>
          <cell r="OI82">
            <v>0</v>
          </cell>
          <cell r="OJ82">
            <v>0</v>
          </cell>
          <cell r="OL82" t="str">
            <v>нд</v>
          </cell>
          <cell r="OM82" t="str">
            <v>нд</v>
          </cell>
          <cell r="ON82" t="str">
            <v>нд</v>
          </cell>
          <cell r="OO82" t="str">
            <v>нд</v>
          </cell>
          <cell r="OP82" t="str">
            <v>нд</v>
          </cell>
          <cell r="OT82">
            <v>9766.9821273165726</v>
          </cell>
          <cell r="OV82">
            <v>709.20500000000004</v>
          </cell>
          <cell r="OW82">
            <v>119.191</v>
          </cell>
          <cell r="OX82">
            <v>0</v>
          </cell>
          <cell r="OY82">
            <v>10851</v>
          </cell>
          <cell r="OZ82">
            <v>2146.0064287200003</v>
          </cell>
        </row>
        <row r="83">
          <cell r="A83" t="str">
            <v>M_Che436</v>
          </cell>
          <cell r="B83" t="str">
            <v>1.1.6</v>
          </cell>
          <cell r="C83" t="str">
            <v>Разработка проектно-сметной документации по реконструкции ПС Шали, ПС Аргунская ТЭЦ, ПС Цемзавод, реконструкция ВЛ 110 кВ Аргунская ТЭЦ - Шали (Л-162) протяженностью 12,5 км, реконструкция ВЛ 110 кВ Грозный –Аргунская ТЭЦ (Л-125) протяженностью 12,8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83" t="str">
            <v>M_Che436</v>
          </cell>
          <cell r="E83">
            <v>37.750007807999999</v>
          </cell>
          <cell r="H83">
            <v>269.94371973</v>
          </cell>
          <cell r="J83">
            <v>37.750007807999999</v>
          </cell>
          <cell r="K83">
            <v>-3.0275003120000008</v>
          </cell>
          <cell r="L83">
            <v>40.77750812</v>
          </cell>
          <cell r="M83">
            <v>0</v>
          </cell>
          <cell r="N83">
            <v>0</v>
          </cell>
          <cell r="O83">
            <v>0</v>
          </cell>
          <cell r="P83">
            <v>0</v>
          </cell>
          <cell r="Q83">
            <v>40.77750812</v>
          </cell>
          <cell r="R83">
            <v>0</v>
          </cell>
          <cell r="S83">
            <v>0</v>
          </cell>
          <cell r="T83">
            <v>0</v>
          </cell>
          <cell r="U83">
            <v>0</v>
          </cell>
          <cell r="V83">
            <v>0</v>
          </cell>
          <cell r="W83">
            <v>0</v>
          </cell>
          <cell r="X83">
            <v>0</v>
          </cell>
          <cell r="Y83">
            <v>0</v>
          </cell>
          <cell r="Z83">
            <v>0</v>
          </cell>
          <cell r="AA83">
            <v>0</v>
          </cell>
          <cell r="AB83">
            <v>0</v>
          </cell>
          <cell r="AC83">
            <v>0</v>
          </cell>
          <cell r="AD83">
            <v>0</v>
          </cell>
          <cell r="AE83">
            <v>0</v>
          </cell>
          <cell r="AF83">
            <v>0</v>
          </cell>
          <cell r="AG83">
            <v>0</v>
          </cell>
          <cell r="AH83">
            <v>0</v>
          </cell>
          <cell r="AI83">
            <v>0</v>
          </cell>
          <cell r="AJ83">
            <v>0</v>
          </cell>
          <cell r="AK83">
            <v>0</v>
          </cell>
          <cell r="AL83">
            <v>0</v>
          </cell>
          <cell r="AM83">
            <v>0</v>
          </cell>
          <cell r="AN83">
            <v>0</v>
          </cell>
          <cell r="AO83">
            <v>0</v>
          </cell>
          <cell r="AP83">
            <v>0</v>
          </cell>
          <cell r="AQ83">
            <v>0</v>
          </cell>
          <cell r="AR83">
            <v>0</v>
          </cell>
          <cell r="AS83">
            <v>0</v>
          </cell>
          <cell r="AT83">
            <v>0</v>
          </cell>
          <cell r="AU83">
            <v>0</v>
          </cell>
          <cell r="AV83">
            <v>0</v>
          </cell>
          <cell r="AW83">
            <v>0</v>
          </cell>
          <cell r="AX83">
            <v>0</v>
          </cell>
          <cell r="AY83">
            <v>0</v>
          </cell>
          <cell r="AZ83">
            <v>0</v>
          </cell>
          <cell r="BA83">
            <v>0</v>
          </cell>
          <cell r="BB83" t="str">
            <v/>
          </cell>
          <cell r="BC83" t="str">
            <v/>
          </cell>
          <cell r="BD83" t="str">
            <v/>
          </cell>
          <cell r="BE83" t="str">
            <v/>
          </cell>
          <cell r="BF83">
            <v>0</v>
          </cell>
          <cell r="BG83">
            <v>229.16621161</v>
          </cell>
          <cell r="BH83">
            <v>0</v>
          </cell>
          <cell r="BI83">
            <v>0</v>
          </cell>
          <cell r="BJ83">
            <v>0</v>
          </cell>
          <cell r="BK83">
            <v>0</v>
          </cell>
          <cell r="BL83">
            <v>229.16621161</v>
          </cell>
          <cell r="BM83">
            <v>121.87993719000001</v>
          </cell>
          <cell r="BN83">
            <v>0</v>
          </cell>
          <cell r="BO83">
            <v>0</v>
          </cell>
          <cell r="BP83">
            <v>0</v>
          </cell>
          <cell r="BQ83">
            <v>0</v>
          </cell>
          <cell r="BR83">
            <v>121.87993719000001</v>
          </cell>
          <cell r="BS83">
            <v>107.28627442</v>
          </cell>
          <cell r="BT83">
            <v>0</v>
          </cell>
          <cell r="BU83">
            <v>0</v>
          </cell>
          <cell r="BV83">
            <v>0</v>
          </cell>
          <cell r="BW83">
            <v>0</v>
          </cell>
          <cell r="BX83">
            <v>107.28627442</v>
          </cell>
          <cell r="BY83">
            <v>0</v>
          </cell>
          <cell r="BZ83">
            <v>0</v>
          </cell>
          <cell r="CA83">
            <v>0</v>
          </cell>
          <cell r="CB83">
            <v>0</v>
          </cell>
          <cell r="CC83">
            <v>0</v>
          </cell>
          <cell r="CD83">
            <v>0</v>
          </cell>
          <cell r="CE83">
            <v>0</v>
          </cell>
          <cell r="CF83">
            <v>0</v>
          </cell>
          <cell r="CG83">
            <v>0</v>
          </cell>
          <cell r="CH83">
            <v>0</v>
          </cell>
          <cell r="CI83">
            <v>0</v>
          </cell>
          <cell r="CJ83">
            <v>0</v>
          </cell>
          <cell r="CK83">
            <v>107.28627442</v>
          </cell>
          <cell r="CL83">
            <v>0</v>
          </cell>
          <cell r="CM83">
            <v>0</v>
          </cell>
          <cell r="CN83">
            <v>0</v>
          </cell>
          <cell r="CO83">
            <v>0</v>
          </cell>
          <cell r="CP83">
            <v>107.28627442</v>
          </cell>
          <cell r="CQ83" t="str">
            <v/>
          </cell>
          <cell r="CR83" t="str">
            <v/>
          </cell>
          <cell r="CS83" t="str">
            <v/>
          </cell>
          <cell r="CT83" t="str">
            <v/>
          </cell>
          <cell r="CU83">
            <v>0</v>
          </cell>
          <cell r="CX83">
            <v>31.458339840000001</v>
          </cell>
          <cell r="CY83">
            <v>31.458339840000001</v>
          </cell>
          <cell r="CZ83">
            <v>0</v>
          </cell>
          <cell r="DA83">
            <v>0</v>
          </cell>
          <cell r="DB83">
            <v>0</v>
          </cell>
          <cell r="DE83">
            <v>244.62135707000002</v>
          </cell>
          <cell r="DG83">
            <v>1.7763568394002505E-15</v>
          </cell>
          <cell r="DH83">
            <v>-0.88100134999999824</v>
          </cell>
          <cell r="DI83">
            <v>0.88100135000000002</v>
          </cell>
          <cell r="DJ83">
            <v>0</v>
          </cell>
          <cell r="DK83">
            <v>0.80314675000000002</v>
          </cell>
          <cell r="DL83">
            <v>0</v>
          </cell>
          <cell r="DM83">
            <v>7.7854599999999996E-2</v>
          </cell>
          <cell r="DN83">
            <v>0</v>
          </cell>
          <cell r="DS83">
            <v>0</v>
          </cell>
          <cell r="DT83">
            <v>0</v>
          </cell>
          <cell r="DU83">
            <v>0</v>
          </cell>
          <cell r="DV83">
            <v>0</v>
          </cell>
          <cell r="DW83">
            <v>0</v>
          </cell>
          <cell r="DX83">
            <v>1</v>
          </cell>
          <cell r="DY83">
            <v>1</v>
          </cell>
          <cell r="DZ83" t="str">
            <v/>
          </cell>
          <cell r="EA83" t="str">
            <v/>
          </cell>
          <cell r="EB83" t="str">
            <v>1 1</v>
          </cell>
          <cell r="EC83">
            <v>212.28201588000002</v>
          </cell>
          <cell r="ED83">
            <v>0</v>
          </cell>
          <cell r="EE83">
            <v>44.679329389999999</v>
          </cell>
          <cell r="EF83">
            <v>161.54327519</v>
          </cell>
          <cell r="EG83">
            <v>6.0594112999999998</v>
          </cell>
          <cell r="EH83">
            <v>108.09514595</v>
          </cell>
          <cell r="EI83">
            <v>0</v>
          </cell>
          <cell r="EJ83">
            <v>17.039032599999999</v>
          </cell>
          <cell r="EK83">
            <v>88.883441860000005</v>
          </cell>
          <cell r="EL83">
            <v>2.1726714899999999</v>
          </cell>
          <cell r="EM83">
            <v>104.18686993</v>
          </cell>
          <cell r="EN83">
            <v>0</v>
          </cell>
          <cell r="EO83">
            <v>27.640296790000001</v>
          </cell>
          <cell r="EP83">
            <v>72.659833329999998</v>
          </cell>
          <cell r="EQ83">
            <v>3.8867398099999999</v>
          </cell>
          <cell r="ER83">
            <v>0</v>
          </cell>
          <cell r="ES83">
            <v>0</v>
          </cell>
          <cell r="ET83">
            <v>0</v>
          </cell>
          <cell r="EU83">
            <v>0</v>
          </cell>
          <cell r="EV83">
            <v>0</v>
          </cell>
          <cell r="EW83">
            <v>0</v>
          </cell>
          <cell r="EX83">
            <v>0</v>
          </cell>
          <cell r="EY83">
            <v>0</v>
          </cell>
          <cell r="EZ83">
            <v>0</v>
          </cell>
          <cell r="FA83">
            <v>0</v>
          </cell>
          <cell r="FB83">
            <v>104.18686993</v>
          </cell>
          <cell r="FC83">
            <v>0</v>
          </cell>
          <cell r="FD83">
            <v>27.640296790000001</v>
          </cell>
          <cell r="FE83">
            <v>72.659833329999998</v>
          </cell>
          <cell r="FF83">
            <v>3.8867398099999999</v>
          </cell>
          <cell r="FG83" t="str">
            <v/>
          </cell>
          <cell r="FH83" t="str">
            <v/>
          </cell>
          <cell r="FI83" t="str">
            <v/>
          </cell>
          <cell r="FJ83" t="str">
            <v/>
          </cell>
          <cell r="FK83">
            <v>0</v>
          </cell>
          <cell r="FN83">
            <v>31.458339840000001</v>
          </cell>
          <cell r="FO83">
            <v>0</v>
          </cell>
          <cell r="FP83">
            <v>0</v>
          </cell>
          <cell r="FQ83">
            <v>0</v>
          </cell>
          <cell r="FR83">
            <v>0</v>
          </cell>
          <cell r="FS83">
            <v>0</v>
          </cell>
          <cell r="FT83">
            <v>0</v>
          </cell>
          <cell r="FU83">
            <v>0</v>
          </cell>
          <cell r="FV83">
            <v>1</v>
          </cell>
          <cell r="FW83">
            <v>0</v>
          </cell>
          <cell r="FX83">
            <v>1</v>
          </cell>
          <cell r="FZ83">
            <v>0</v>
          </cell>
          <cell r="GA83">
            <v>0</v>
          </cell>
          <cell r="GB83">
            <v>0</v>
          </cell>
          <cell r="GC83">
            <v>0</v>
          </cell>
          <cell r="GD83">
            <v>0</v>
          </cell>
          <cell r="GE83">
            <v>0</v>
          </cell>
          <cell r="GF83">
            <v>0</v>
          </cell>
          <cell r="GG83">
            <v>0</v>
          </cell>
          <cell r="GH83">
            <v>0</v>
          </cell>
          <cell r="GI83">
            <v>0</v>
          </cell>
          <cell r="GJ83">
            <v>0</v>
          </cell>
          <cell r="GK83">
            <v>0</v>
          </cell>
          <cell r="GL83">
            <v>0</v>
          </cell>
          <cell r="GM83">
            <v>0</v>
          </cell>
          <cell r="GN83">
            <v>0</v>
          </cell>
          <cell r="GO83">
            <v>0</v>
          </cell>
          <cell r="GP83">
            <v>0</v>
          </cell>
          <cell r="GQ83">
            <v>0</v>
          </cell>
          <cell r="GR83">
            <v>0</v>
          </cell>
          <cell r="GS83">
            <v>0</v>
          </cell>
          <cell r="GT83">
            <v>0</v>
          </cell>
          <cell r="GU83">
            <v>0</v>
          </cell>
          <cell r="GV83">
            <v>0</v>
          </cell>
          <cell r="GW83">
            <v>0</v>
          </cell>
          <cell r="GX83">
            <v>0</v>
          </cell>
          <cell r="GY83">
            <v>0</v>
          </cell>
          <cell r="GZ83">
            <v>0</v>
          </cell>
          <cell r="HA83">
            <v>0</v>
          </cell>
          <cell r="HB83">
            <v>0</v>
          </cell>
          <cell r="HC83">
            <v>0</v>
          </cell>
          <cell r="HD83">
            <v>0</v>
          </cell>
          <cell r="HE83">
            <v>0</v>
          </cell>
          <cell r="HF83">
            <v>0</v>
          </cell>
          <cell r="HG83">
            <v>0</v>
          </cell>
          <cell r="HH83">
            <v>0</v>
          </cell>
          <cell r="HI83">
            <v>0</v>
          </cell>
          <cell r="HJ83">
            <v>0</v>
          </cell>
          <cell r="HK83">
            <v>0</v>
          </cell>
          <cell r="HL83">
            <v>0</v>
          </cell>
          <cell r="HM83">
            <v>0</v>
          </cell>
          <cell r="HN83">
            <v>0</v>
          </cell>
          <cell r="HO83">
            <v>0</v>
          </cell>
          <cell r="HP83">
            <v>0</v>
          </cell>
          <cell r="HQ83">
            <v>0</v>
          </cell>
          <cell r="HR83">
            <v>0</v>
          </cell>
          <cell r="HS83">
            <v>0</v>
          </cell>
          <cell r="HT83">
            <v>0</v>
          </cell>
          <cell r="HU83">
            <v>0</v>
          </cell>
          <cell r="HV83">
            <v>0</v>
          </cell>
          <cell r="HW83">
            <v>0</v>
          </cell>
          <cell r="HX83">
            <v>0</v>
          </cell>
          <cell r="HY83">
            <v>0</v>
          </cell>
          <cell r="HZ83">
            <v>0</v>
          </cell>
          <cell r="IA83">
            <v>0</v>
          </cell>
          <cell r="IB83">
            <v>0</v>
          </cell>
          <cell r="IC83">
            <v>0</v>
          </cell>
          <cell r="ID83">
            <v>0</v>
          </cell>
          <cell r="IE83">
            <v>0</v>
          </cell>
          <cell r="IF83">
            <v>0</v>
          </cell>
          <cell r="IG83">
            <v>0</v>
          </cell>
          <cell r="IH83">
            <v>0</v>
          </cell>
          <cell r="II83">
            <v>0</v>
          </cell>
          <cell r="IJ83">
            <v>0</v>
          </cell>
          <cell r="IK83">
            <v>0</v>
          </cell>
          <cell r="IL83">
            <v>0</v>
          </cell>
          <cell r="IM83">
            <v>0</v>
          </cell>
          <cell r="IN83">
            <v>0</v>
          </cell>
          <cell r="IO83">
            <v>0</v>
          </cell>
          <cell r="IP83">
            <v>0</v>
          </cell>
          <cell r="IQ83">
            <v>0</v>
          </cell>
          <cell r="IR83">
            <v>0</v>
          </cell>
          <cell r="IS83">
            <v>0</v>
          </cell>
          <cell r="IT83">
            <v>0</v>
          </cell>
          <cell r="IU83">
            <v>0</v>
          </cell>
          <cell r="IV83">
            <v>0</v>
          </cell>
          <cell r="IW83">
            <v>0</v>
          </cell>
          <cell r="IX83">
            <v>0</v>
          </cell>
          <cell r="IY83">
            <v>0</v>
          </cell>
          <cell r="IZ83">
            <v>0</v>
          </cell>
          <cell r="JA83">
            <v>0</v>
          </cell>
          <cell r="JB83">
            <v>0</v>
          </cell>
          <cell r="JC83">
            <v>0</v>
          </cell>
          <cell r="JD83">
            <v>0</v>
          </cell>
          <cell r="JE83">
            <v>0</v>
          </cell>
          <cell r="JF83">
            <v>0</v>
          </cell>
          <cell r="JG83">
            <v>0</v>
          </cell>
          <cell r="JH83">
            <v>0</v>
          </cell>
          <cell r="JI83">
            <v>0</v>
          </cell>
          <cell r="JJ83">
            <v>0</v>
          </cell>
          <cell r="JK83">
            <v>0</v>
          </cell>
          <cell r="JL83">
            <v>0</v>
          </cell>
          <cell r="JM83">
            <v>0</v>
          </cell>
          <cell r="JN83">
            <v>0</v>
          </cell>
          <cell r="JO83">
            <v>0</v>
          </cell>
          <cell r="JP83">
            <v>0</v>
          </cell>
          <cell r="JQ83">
            <v>0</v>
          </cell>
          <cell r="JR83">
            <v>0</v>
          </cell>
          <cell r="JS83">
            <v>0</v>
          </cell>
          <cell r="JT83">
            <v>0</v>
          </cell>
          <cell r="JU83">
            <v>0</v>
          </cell>
          <cell r="JV83">
            <v>0</v>
          </cell>
          <cell r="JW83">
            <v>0</v>
          </cell>
          <cell r="JX83">
            <v>0</v>
          </cell>
          <cell r="JY83">
            <v>0</v>
          </cell>
          <cell r="JZ83">
            <v>0</v>
          </cell>
          <cell r="KA83">
            <v>0</v>
          </cell>
          <cell r="KB83">
            <v>0</v>
          </cell>
          <cell r="KC83">
            <v>0</v>
          </cell>
          <cell r="KD83">
            <v>0</v>
          </cell>
          <cell r="KE83">
            <v>0</v>
          </cell>
          <cell r="KF83">
            <v>0</v>
          </cell>
          <cell r="KG83">
            <v>0</v>
          </cell>
          <cell r="KH83">
            <v>0</v>
          </cell>
          <cell r="KI83">
            <v>0</v>
          </cell>
          <cell r="KJ83">
            <v>0</v>
          </cell>
          <cell r="KK83">
            <v>0</v>
          </cell>
          <cell r="KL83">
            <v>0</v>
          </cell>
          <cell r="KM83">
            <v>0</v>
          </cell>
          <cell r="KN83">
            <v>0</v>
          </cell>
          <cell r="KO83">
            <v>0</v>
          </cell>
          <cell r="KP83">
            <v>0</v>
          </cell>
          <cell r="KQ83">
            <v>0</v>
          </cell>
          <cell r="KR83">
            <v>0</v>
          </cell>
          <cell r="KS83">
            <v>0</v>
          </cell>
          <cell r="KT83">
            <v>0</v>
          </cell>
          <cell r="KU83">
            <v>0</v>
          </cell>
          <cell r="KV83">
            <v>0</v>
          </cell>
          <cell r="KW83">
            <v>0</v>
          </cell>
          <cell r="KX83">
            <v>0</v>
          </cell>
          <cell r="KY83">
            <v>0</v>
          </cell>
          <cell r="KZ83">
            <v>0</v>
          </cell>
          <cell r="LA83">
            <v>0</v>
          </cell>
          <cell r="LB83">
            <v>0</v>
          </cell>
          <cell r="LC83">
            <v>0</v>
          </cell>
          <cell r="LD83">
            <v>0</v>
          </cell>
          <cell r="LE83">
            <v>0</v>
          </cell>
          <cell r="LF83">
            <v>0</v>
          </cell>
          <cell r="LG83">
            <v>0</v>
          </cell>
          <cell r="LH83">
            <v>0</v>
          </cell>
          <cell r="LI83">
            <v>0</v>
          </cell>
          <cell r="LJ83">
            <v>0</v>
          </cell>
          <cell r="LK83">
            <v>0</v>
          </cell>
          <cell r="LL83">
            <v>0</v>
          </cell>
          <cell r="LQ83">
            <v>0</v>
          </cell>
          <cell r="LR83">
            <v>0</v>
          </cell>
          <cell r="LS83">
            <v>0</v>
          </cell>
          <cell r="LT83">
            <v>0</v>
          </cell>
          <cell r="LU83">
            <v>0</v>
          </cell>
          <cell r="LX83">
            <v>0</v>
          </cell>
          <cell r="LY83">
            <v>0</v>
          </cell>
          <cell r="LZ83">
            <v>0</v>
          </cell>
          <cell r="MA83">
            <v>0</v>
          </cell>
          <cell r="MB83">
            <v>0</v>
          </cell>
          <cell r="MC83">
            <v>0</v>
          </cell>
          <cell r="MD83">
            <v>0</v>
          </cell>
          <cell r="ME83">
            <v>0</v>
          </cell>
          <cell r="MF83">
            <v>0</v>
          </cell>
          <cell r="MG83">
            <v>0</v>
          </cell>
          <cell r="MH83">
            <v>0</v>
          </cell>
          <cell r="MI83">
            <v>0</v>
          </cell>
          <cell r="MJ83">
            <v>0</v>
          </cell>
          <cell r="MK83">
            <v>0</v>
          </cell>
          <cell r="ML83">
            <v>0</v>
          </cell>
          <cell r="MM83">
            <v>0</v>
          </cell>
          <cell r="MN83">
            <v>0</v>
          </cell>
          <cell r="MO83">
            <v>0</v>
          </cell>
          <cell r="MP83">
            <v>0</v>
          </cell>
          <cell r="MQ83">
            <v>0</v>
          </cell>
          <cell r="MR83">
            <v>0</v>
          </cell>
          <cell r="MS83">
            <v>0</v>
          </cell>
          <cell r="MT83">
            <v>0</v>
          </cell>
          <cell r="MU83">
            <v>0</v>
          </cell>
          <cell r="MV83">
            <v>0</v>
          </cell>
          <cell r="MW83">
            <v>0</v>
          </cell>
          <cell r="MX83">
            <v>0</v>
          </cell>
          <cell r="MY83">
            <v>0</v>
          </cell>
          <cell r="MZ83">
            <v>0</v>
          </cell>
          <cell r="NA83">
            <v>0</v>
          </cell>
          <cell r="NB83">
            <v>0</v>
          </cell>
          <cell r="NC83">
            <v>0</v>
          </cell>
          <cell r="ND83">
            <v>0</v>
          </cell>
          <cell r="NE83">
            <v>0</v>
          </cell>
          <cell r="NF83">
            <v>0</v>
          </cell>
          <cell r="NG83">
            <v>0</v>
          </cell>
          <cell r="NH83">
            <v>0</v>
          </cell>
          <cell r="NI83">
            <v>0</v>
          </cell>
          <cell r="NJ83">
            <v>0</v>
          </cell>
          <cell r="NK83">
            <v>0</v>
          </cell>
          <cell r="NL83">
            <v>0</v>
          </cell>
          <cell r="NM83">
            <v>0</v>
          </cell>
          <cell r="NN83">
            <v>0</v>
          </cell>
          <cell r="NO83">
            <v>0</v>
          </cell>
          <cell r="NP83">
            <v>0</v>
          </cell>
          <cell r="NQ83">
            <v>0</v>
          </cell>
          <cell r="NR83">
            <v>0</v>
          </cell>
          <cell r="NS83">
            <v>0</v>
          </cell>
          <cell r="NT83">
            <v>0</v>
          </cell>
          <cell r="NU83">
            <v>0</v>
          </cell>
          <cell r="NV83">
            <v>0</v>
          </cell>
          <cell r="NW83">
            <v>0</v>
          </cell>
          <cell r="NX83">
            <v>0</v>
          </cell>
          <cell r="NY83">
            <v>0</v>
          </cell>
          <cell r="NZ83">
            <v>0</v>
          </cell>
          <cell r="OA83">
            <v>0</v>
          </cell>
          <cell r="OB83">
            <v>0</v>
          </cell>
          <cell r="OC83">
            <v>0</v>
          </cell>
          <cell r="OD83">
            <v>0</v>
          </cell>
          <cell r="OE83">
            <v>0</v>
          </cell>
          <cell r="OF83">
            <v>0</v>
          </cell>
          <cell r="OG83">
            <v>0</v>
          </cell>
          <cell r="OH83">
            <v>0</v>
          </cell>
          <cell r="OI83">
            <v>0</v>
          </cell>
          <cell r="OJ83">
            <v>0</v>
          </cell>
          <cell r="OL83">
            <v>2022</v>
          </cell>
          <cell r="OM83" t="str">
            <v>нд</v>
          </cell>
          <cell r="ON83">
            <v>2023</v>
          </cell>
          <cell r="OO83" t="str">
            <v>нд</v>
          </cell>
          <cell r="OP83" t="str">
            <v>п</v>
          </cell>
          <cell r="OT83">
            <v>37.750007807999999</v>
          </cell>
          <cell r="OV83">
            <v>0</v>
          </cell>
          <cell r="OW83">
            <v>0</v>
          </cell>
          <cell r="OX83">
            <v>0</v>
          </cell>
          <cell r="OY83">
            <v>0</v>
          </cell>
          <cell r="OZ83">
            <v>0</v>
          </cell>
        </row>
        <row r="84">
          <cell r="A84" t="str">
            <v>M_Che442</v>
          </cell>
          <cell r="B84" t="str">
            <v>1.1.6</v>
          </cell>
          <cell r="C84" t="str">
            <v>Разработка проектно-сметной документации по строительству ПС 110 кВ Ведучи с установкой трансформаторов мощностью 2х10 МВА, строительство ВЛ 110 кВ Цемзавод - Ведучи ориентировочной протяженностью 70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84" t="str">
            <v>M_Che442</v>
          </cell>
          <cell r="E84">
            <v>140.17492116</v>
          </cell>
          <cell r="H84">
            <v>1821.79777954</v>
          </cell>
          <cell r="J84">
            <v>72.916831130000048</v>
          </cell>
          <cell r="K84">
            <v>-415.03818857999994</v>
          </cell>
          <cell r="L84">
            <v>487.95501970999999</v>
          </cell>
          <cell r="M84">
            <v>0</v>
          </cell>
          <cell r="N84">
            <v>0</v>
          </cell>
          <cell r="O84">
            <v>0</v>
          </cell>
          <cell r="P84">
            <v>487.95501970999999</v>
          </cell>
          <cell r="Q84">
            <v>0</v>
          </cell>
          <cell r="R84">
            <v>0</v>
          </cell>
          <cell r="S84">
            <v>0</v>
          </cell>
          <cell r="T84">
            <v>0</v>
          </cell>
          <cell r="U84">
            <v>0</v>
          </cell>
          <cell r="V84">
            <v>0</v>
          </cell>
          <cell r="W84">
            <v>0</v>
          </cell>
          <cell r="X84">
            <v>0</v>
          </cell>
          <cell r="Y84">
            <v>0</v>
          </cell>
          <cell r="Z84">
            <v>0</v>
          </cell>
          <cell r="AA84">
            <v>0</v>
          </cell>
          <cell r="AB84">
            <v>0</v>
          </cell>
          <cell r="AC84">
            <v>0</v>
          </cell>
          <cell r="AD84">
            <v>0</v>
          </cell>
          <cell r="AE84">
            <v>0</v>
          </cell>
          <cell r="AF84">
            <v>0</v>
          </cell>
          <cell r="AG84">
            <v>0</v>
          </cell>
          <cell r="AH84">
            <v>0</v>
          </cell>
          <cell r="AI84">
            <v>0</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t="str">
            <v/>
          </cell>
          <cell r="BC84" t="str">
            <v/>
          </cell>
          <cell r="BD84" t="str">
            <v/>
          </cell>
          <cell r="BE84" t="str">
            <v/>
          </cell>
          <cell r="BF84">
            <v>0</v>
          </cell>
          <cell r="BG84">
            <v>1266.5846698</v>
          </cell>
          <cell r="BH84">
            <v>0</v>
          </cell>
          <cell r="BI84">
            <v>0</v>
          </cell>
          <cell r="BJ84">
            <v>0</v>
          </cell>
          <cell r="BK84">
            <v>1266.5846698</v>
          </cell>
          <cell r="BL84">
            <v>0</v>
          </cell>
          <cell r="BM84">
            <v>322.50968736999999</v>
          </cell>
          <cell r="BN84">
            <v>0</v>
          </cell>
          <cell r="BO84">
            <v>0</v>
          </cell>
          <cell r="BP84">
            <v>0</v>
          </cell>
          <cell r="BQ84">
            <v>322.50968736999999</v>
          </cell>
          <cell r="BR84">
            <v>0</v>
          </cell>
          <cell r="BS84">
            <v>944.07498242999998</v>
          </cell>
          <cell r="BT84">
            <v>0</v>
          </cell>
          <cell r="BU84">
            <v>0</v>
          </cell>
          <cell r="BV84">
            <v>0</v>
          </cell>
          <cell r="BW84">
            <v>944.07498242999998</v>
          </cell>
          <cell r="BX84">
            <v>0</v>
          </cell>
          <cell r="BY84">
            <v>0</v>
          </cell>
          <cell r="BZ84">
            <v>0</v>
          </cell>
          <cell r="CA84">
            <v>0</v>
          </cell>
          <cell r="CB84">
            <v>0</v>
          </cell>
          <cell r="CC84">
            <v>0</v>
          </cell>
          <cell r="CD84">
            <v>0</v>
          </cell>
          <cell r="CE84">
            <v>0</v>
          </cell>
          <cell r="CF84">
            <v>0</v>
          </cell>
          <cell r="CG84">
            <v>0</v>
          </cell>
          <cell r="CH84">
            <v>0</v>
          </cell>
          <cell r="CI84">
            <v>0</v>
          </cell>
          <cell r="CJ84">
            <v>0</v>
          </cell>
          <cell r="CK84">
            <v>944.07498242999998</v>
          </cell>
          <cell r="CL84">
            <v>0</v>
          </cell>
          <cell r="CM84">
            <v>0</v>
          </cell>
          <cell r="CN84">
            <v>0</v>
          </cell>
          <cell r="CO84">
            <v>944.07498242999998</v>
          </cell>
          <cell r="CP84">
            <v>0</v>
          </cell>
          <cell r="CQ84" t="str">
            <v/>
          </cell>
          <cell r="CR84" t="str">
            <v/>
          </cell>
          <cell r="CS84" t="str">
            <v/>
          </cell>
          <cell r="CT84" t="str">
            <v/>
          </cell>
          <cell r="CU84">
            <v>0</v>
          </cell>
          <cell r="CX84">
            <v>116.81243429999999</v>
          </cell>
          <cell r="CY84">
            <v>116.81243429999999</v>
          </cell>
          <cell r="CZ84">
            <v>0</v>
          </cell>
          <cell r="DA84">
            <v>0</v>
          </cell>
          <cell r="DB84">
            <v>0</v>
          </cell>
          <cell r="DE84">
            <v>883.48482473000001</v>
          </cell>
          <cell r="DG84">
            <v>15.610700000000008</v>
          </cell>
          <cell r="DH84">
            <v>-276.9196493</v>
          </cell>
          <cell r="DI84">
            <v>292.53034930000001</v>
          </cell>
          <cell r="DJ84">
            <v>15.6107</v>
          </cell>
          <cell r="DK84">
            <v>274.07408084000002</v>
          </cell>
          <cell r="DL84">
            <v>0</v>
          </cell>
          <cell r="DM84">
            <v>2.8455684599999813</v>
          </cell>
          <cell r="DN84">
            <v>0</v>
          </cell>
          <cell r="DS84">
            <v>0</v>
          </cell>
          <cell r="DT84">
            <v>0</v>
          </cell>
          <cell r="DU84">
            <v>0</v>
          </cell>
          <cell r="DV84">
            <v>0</v>
          </cell>
          <cell r="DW84">
            <v>0</v>
          </cell>
          <cell r="DX84" t="str">
            <v/>
          </cell>
          <cell r="DY84">
            <v>1</v>
          </cell>
          <cell r="DZ84" t="str">
            <v/>
          </cell>
          <cell r="EA84" t="str">
            <v/>
          </cell>
          <cell r="EB84" t="str">
            <v>1</v>
          </cell>
          <cell r="EC84">
            <v>489.75274113</v>
          </cell>
          <cell r="ED84">
            <v>0</v>
          </cell>
          <cell r="EE84">
            <v>125.22194185000001</v>
          </cell>
          <cell r="EF84">
            <v>358.52011127999998</v>
          </cell>
          <cell r="EG84">
            <v>6.010688</v>
          </cell>
          <cell r="EH84">
            <v>0</v>
          </cell>
          <cell r="EI84">
            <v>0</v>
          </cell>
          <cell r="EJ84">
            <v>0</v>
          </cell>
          <cell r="EK84">
            <v>0</v>
          </cell>
          <cell r="EL84">
            <v>0</v>
          </cell>
          <cell r="EM84">
            <v>489.75274113</v>
          </cell>
          <cell r="EN84">
            <v>0</v>
          </cell>
          <cell r="EO84">
            <v>125.22194185000001</v>
          </cell>
          <cell r="EP84">
            <v>358.52011127999998</v>
          </cell>
          <cell r="EQ84">
            <v>6.010688</v>
          </cell>
          <cell r="ER84">
            <v>0</v>
          </cell>
          <cell r="ES84">
            <v>0</v>
          </cell>
          <cell r="ET84">
            <v>0</v>
          </cell>
          <cell r="EU84">
            <v>0</v>
          </cell>
          <cell r="EV84">
            <v>0</v>
          </cell>
          <cell r="EW84">
            <v>0</v>
          </cell>
          <cell r="EX84">
            <v>0</v>
          </cell>
          <cell r="EY84">
            <v>0</v>
          </cell>
          <cell r="EZ84">
            <v>0</v>
          </cell>
          <cell r="FA84">
            <v>0</v>
          </cell>
          <cell r="FB84">
            <v>489.75274113</v>
          </cell>
          <cell r="FC84">
            <v>0</v>
          </cell>
          <cell r="FD84">
            <v>125.22194185000001</v>
          </cell>
          <cell r="FE84">
            <v>358.52011127999998</v>
          </cell>
          <cell r="FF84">
            <v>6.010688</v>
          </cell>
          <cell r="FG84" t="str">
            <v/>
          </cell>
          <cell r="FH84" t="str">
            <v/>
          </cell>
          <cell r="FI84" t="str">
            <v/>
          </cell>
          <cell r="FJ84" t="str">
            <v/>
          </cell>
          <cell r="FK84">
            <v>0</v>
          </cell>
          <cell r="FN84">
            <v>116.81243429999999</v>
          </cell>
          <cell r="FO84">
            <v>0</v>
          </cell>
          <cell r="FP84">
            <v>0</v>
          </cell>
          <cell r="FQ84">
            <v>0</v>
          </cell>
          <cell r="FR84">
            <v>0</v>
          </cell>
          <cell r="FS84">
            <v>0</v>
          </cell>
          <cell r="FT84">
            <v>0</v>
          </cell>
          <cell r="FU84">
            <v>0</v>
          </cell>
          <cell r="FV84">
            <v>1</v>
          </cell>
          <cell r="FW84">
            <v>0</v>
          </cell>
          <cell r="FX84">
            <v>1</v>
          </cell>
          <cell r="FZ84">
            <v>0</v>
          </cell>
          <cell r="GA84">
            <v>0</v>
          </cell>
          <cell r="GB84">
            <v>0</v>
          </cell>
          <cell r="GC84">
            <v>0</v>
          </cell>
          <cell r="GD84">
            <v>0</v>
          </cell>
          <cell r="GE84">
            <v>0</v>
          </cell>
          <cell r="GF84">
            <v>0</v>
          </cell>
          <cell r="GG84">
            <v>0</v>
          </cell>
          <cell r="GH84">
            <v>0</v>
          </cell>
          <cell r="GI84">
            <v>0</v>
          </cell>
          <cell r="GJ84">
            <v>0</v>
          </cell>
          <cell r="GK84">
            <v>0</v>
          </cell>
          <cell r="GL84">
            <v>0</v>
          </cell>
          <cell r="GM84">
            <v>0</v>
          </cell>
          <cell r="GN84">
            <v>0</v>
          </cell>
          <cell r="GO84">
            <v>0</v>
          </cell>
          <cell r="GP84">
            <v>0</v>
          </cell>
          <cell r="GQ84">
            <v>0</v>
          </cell>
          <cell r="GR84">
            <v>0</v>
          </cell>
          <cell r="GS84">
            <v>0</v>
          </cell>
          <cell r="GT84">
            <v>0</v>
          </cell>
          <cell r="GU84">
            <v>0</v>
          </cell>
          <cell r="GV84">
            <v>0</v>
          </cell>
          <cell r="GW84">
            <v>0</v>
          </cell>
          <cell r="GX84">
            <v>0</v>
          </cell>
          <cell r="GY84">
            <v>0</v>
          </cell>
          <cell r="GZ84">
            <v>0</v>
          </cell>
          <cell r="HA84">
            <v>0</v>
          </cell>
          <cell r="HB84">
            <v>0</v>
          </cell>
          <cell r="HC84">
            <v>0</v>
          </cell>
          <cell r="HD84">
            <v>0</v>
          </cell>
          <cell r="HE84">
            <v>0</v>
          </cell>
          <cell r="HF84">
            <v>0</v>
          </cell>
          <cell r="HG84">
            <v>0</v>
          </cell>
          <cell r="HH84">
            <v>0</v>
          </cell>
          <cell r="HI84">
            <v>0</v>
          </cell>
          <cell r="HJ84">
            <v>0</v>
          </cell>
          <cell r="HK84">
            <v>0</v>
          </cell>
          <cell r="HL84">
            <v>0</v>
          </cell>
          <cell r="HM84">
            <v>0</v>
          </cell>
          <cell r="HN84">
            <v>0</v>
          </cell>
          <cell r="HO84">
            <v>0</v>
          </cell>
          <cell r="HP84">
            <v>0</v>
          </cell>
          <cell r="HQ84">
            <v>0</v>
          </cell>
          <cell r="HR84">
            <v>0</v>
          </cell>
          <cell r="HS84">
            <v>0</v>
          </cell>
          <cell r="HT84">
            <v>0</v>
          </cell>
          <cell r="HU84">
            <v>0</v>
          </cell>
          <cell r="HV84">
            <v>0</v>
          </cell>
          <cell r="HW84">
            <v>0</v>
          </cell>
          <cell r="HX84">
            <v>0</v>
          </cell>
          <cell r="HY84">
            <v>0</v>
          </cell>
          <cell r="HZ84">
            <v>0</v>
          </cell>
          <cell r="IA84">
            <v>0</v>
          </cell>
          <cell r="IB84">
            <v>0</v>
          </cell>
          <cell r="IC84">
            <v>0</v>
          </cell>
          <cell r="ID84">
            <v>0</v>
          </cell>
          <cell r="IE84">
            <v>0</v>
          </cell>
          <cell r="IF84">
            <v>0</v>
          </cell>
          <cell r="IG84">
            <v>0</v>
          </cell>
          <cell r="IH84">
            <v>0</v>
          </cell>
          <cell r="II84">
            <v>0</v>
          </cell>
          <cell r="IJ84">
            <v>0</v>
          </cell>
          <cell r="IK84">
            <v>0</v>
          </cell>
          <cell r="IL84">
            <v>0</v>
          </cell>
          <cell r="IM84">
            <v>0</v>
          </cell>
          <cell r="IN84">
            <v>0</v>
          </cell>
          <cell r="IO84">
            <v>0</v>
          </cell>
          <cell r="IP84">
            <v>0</v>
          </cell>
          <cell r="IQ84">
            <v>0</v>
          </cell>
          <cell r="IR84">
            <v>0</v>
          </cell>
          <cell r="IS84">
            <v>0</v>
          </cell>
          <cell r="IT84">
            <v>0</v>
          </cell>
          <cell r="IU84">
            <v>0</v>
          </cell>
          <cell r="IV84">
            <v>0</v>
          </cell>
          <cell r="IW84">
            <v>0</v>
          </cell>
          <cell r="IX84">
            <v>0</v>
          </cell>
          <cell r="IY84">
            <v>0</v>
          </cell>
          <cell r="IZ84">
            <v>0</v>
          </cell>
          <cell r="JA84">
            <v>0</v>
          </cell>
          <cell r="JB84">
            <v>0</v>
          </cell>
          <cell r="JC84">
            <v>0</v>
          </cell>
          <cell r="JD84">
            <v>0</v>
          </cell>
          <cell r="JE84">
            <v>0</v>
          </cell>
          <cell r="JF84">
            <v>0</v>
          </cell>
          <cell r="JG84">
            <v>0</v>
          </cell>
          <cell r="JH84">
            <v>0</v>
          </cell>
          <cell r="JI84">
            <v>0</v>
          </cell>
          <cell r="JJ84">
            <v>0</v>
          </cell>
          <cell r="JK84">
            <v>0</v>
          </cell>
          <cell r="JL84">
            <v>0</v>
          </cell>
          <cell r="JM84">
            <v>0</v>
          </cell>
          <cell r="JN84">
            <v>0</v>
          </cell>
          <cell r="JO84">
            <v>0</v>
          </cell>
          <cell r="JP84">
            <v>0</v>
          </cell>
          <cell r="JQ84">
            <v>0</v>
          </cell>
          <cell r="JR84">
            <v>0</v>
          </cell>
          <cell r="JS84">
            <v>0</v>
          </cell>
          <cell r="JT84">
            <v>0</v>
          </cell>
          <cell r="JU84">
            <v>0</v>
          </cell>
          <cell r="JV84">
            <v>0</v>
          </cell>
          <cell r="JW84">
            <v>0</v>
          </cell>
          <cell r="JX84">
            <v>0</v>
          </cell>
          <cell r="JY84">
            <v>0</v>
          </cell>
          <cell r="JZ84">
            <v>0</v>
          </cell>
          <cell r="KA84">
            <v>0</v>
          </cell>
          <cell r="KB84">
            <v>0</v>
          </cell>
          <cell r="KC84">
            <v>0</v>
          </cell>
          <cell r="KD84">
            <v>0</v>
          </cell>
          <cell r="KE84">
            <v>0</v>
          </cell>
          <cell r="KF84">
            <v>0</v>
          </cell>
          <cell r="KG84">
            <v>0</v>
          </cell>
          <cell r="KH84">
            <v>0</v>
          </cell>
          <cell r="KI84">
            <v>0</v>
          </cell>
          <cell r="KJ84">
            <v>0</v>
          </cell>
          <cell r="KK84">
            <v>0</v>
          </cell>
          <cell r="KL84">
            <v>0</v>
          </cell>
          <cell r="KM84">
            <v>0</v>
          </cell>
          <cell r="KN84">
            <v>0</v>
          </cell>
          <cell r="KO84">
            <v>0</v>
          </cell>
          <cell r="KP84">
            <v>0</v>
          </cell>
          <cell r="KQ84">
            <v>0</v>
          </cell>
          <cell r="KR84">
            <v>0</v>
          </cell>
          <cell r="KS84">
            <v>0</v>
          </cell>
          <cell r="KT84">
            <v>0</v>
          </cell>
          <cell r="KU84">
            <v>0</v>
          </cell>
          <cell r="KV84">
            <v>0</v>
          </cell>
          <cell r="KW84">
            <v>0</v>
          </cell>
          <cell r="KX84">
            <v>0</v>
          </cell>
          <cell r="KY84">
            <v>0</v>
          </cell>
          <cell r="KZ84">
            <v>0</v>
          </cell>
          <cell r="LA84">
            <v>0</v>
          </cell>
          <cell r="LB84">
            <v>0</v>
          </cell>
          <cell r="LC84">
            <v>0</v>
          </cell>
          <cell r="LD84">
            <v>0</v>
          </cell>
          <cell r="LE84">
            <v>0</v>
          </cell>
          <cell r="LF84">
            <v>0</v>
          </cell>
          <cell r="LG84">
            <v>0</v>
          </cell>
          <cell r="LH84">
            <v>0</v>
          </cell>
          <cell r="LI84">
            <v>0</v>
          </cell>
          <cell r="LJ84">
            <v>0</v>
          </cell>
          <cell r="LK84">
            <v>0</v>
          </cell>
          <cell r="LL84">
            <v>0</v>
          </cell>
          <cell r="LQ84">
            <v>0</v>
          </cell>
          <cell r="LR84">
            <v>0</v>
          </cell>
          <cell r="LS84">
            <v>0</v>
          </cell>
          <cell r="LT84">
            <v>0</v>
          </cell>
          <cell r="LU84">
            <v>0</v>
          </cell>
          <cell r="LX84">
            <v>0</v>
          </cell>
          <cell r="LY84">
            <v>0</v>
          </cell>
          <cell r="LZ84">
            <v>0</v>
          </cell>
          <cell r="MA84">
            <v>0</v>
          </cell>
          <cell r="MB84">
            <v>0</v>
          </cell>
          <cell r="MC84">
            <v>0</v>
          </cell>
          <cell r="MD84">
            <v>0</v>
          </cell>
          <cell r="ME84">
            <v>0</v>
          </cell>
          <cell r="MF84">
            <v>0</v>
          </cell>
          <cell r="MG84">
            <v>0</v>
          </cell>
          <cell r="MH84">
            <v>0</v>
          </cell>
          <cell r="MI84">
            <v>0</v>
          </cell>
          <cell r="MJ84">
            <v>0</v>
          </cell>
          <cell r="MK84">
            <v>0</v>
          </cell>
          <cell r="ML84">
            <v>0</v>
          </cell>
          <cell r="MM84">
            <v>0</v>
          </cell>
          <cell r="MN84">
            <v>0</v>
          </cell>
          <cell r="MO84">
            <v>0</v>
          </cell>
          <cell r="MP84">
            <v>0</v>
          </cell>
          <cell r="MQ84">
            <v>0</v>
          </cell>
          <cell r="MR84">
            <v>0</v>
          </cell>
          <cell r="MS84">
            <v>0</v>
          </cell>
          <cell r="MT84">
            <v>0</v>
          </cell>
          <cell r="MU84">
            <v>0</v>
          </cell>
          <cell r="MV84">
            <v>0</v>
          </cell>
          <cell r="MW84">
            <v>0</v>
          </cell>
          <cell r="MX84">
            <v>0</v>
          </cell>
          <cell r="MY84">
            <v>0</v>
          </cell>
          <cell r="MZ84">
            <v>0</v>
          </cell>
          <cell r="NA84">
            <v>0</v>
          </cell>
          <cell r="NB84">
            <v>0</v>
          </cell>
          <cell r="NC84">
            <v>0</v>
          </cell>
          <cell r="ND84">
            <v>0</v>
          </cell>
          <cell r="NE84">
            <v>0</v>
          </cell>
          <cell r="NF84">
            <v>0</v>
          </cell>
          <cell r="NG84">
            <v>0</v>
          </cell>
          <cell r="NH84">
            <v>0</v>
          </cell>
          <cell r="NI84">
            <v>0</v>
          </cell>
          <cell r="NJ84">
            <v>0</v>
          </cell>
          <cell r="NK84">
            <v>0</v>
          </cell>
          <cell r="NL84">
            <v>0</v>
          </cell>
          <cell r="NM84">
            <v>0</v>
          </cell>
          <cell r="NN84">
            <v>0</v>
          </cell>
          <cell r="NO84">
            <v>0</v>
          </cell>
          <cell r="NP84">
            <v>0</v>
          </cell>
          <cell r="NQ84">
            <v>0</v>
          </cell>
          <cell r="NR84">
            <v>0</v>
          </cell>
          <cell r="NS84">
            <v>0</v>
          </cell>
          <cell r="NT84">
            <v>0</v>
          </cell>
          <cell r="NU84">
            <v>0</v>
          </cell>
          <cell r="NV84">
            <v>0</v>
          </cell>
          <cell r="NW84">
            <v>0</v>
          </cell>
          <cell r="NX84">
            <v>0</v>
          </cell>
          <cell r="NY84">
            <v>0</v>
          </cell>
          <cell r="NZ84">
            <v>0</v>
          </cell>
          <cell r="OA84">
            <v>0</v>
          </cell>
          <cell r="OB84">
            <v>0</v>
          </cell>
          <cell r="OC84">
            <v>0</v>
          </cell>
          <cell r="OD84">
            <v>0</v>
          </cell>
          <cell r="OE84">
            <v>0</v>
          </cell>
          <cell r="OF84">
            <v>0</v>
          </cell>
          <cell r="OG84">
            <v>0</v>
          </cell>
          <cell r="OH84">
            <v>0</v>
          </cell>
          <cell r="OI84">
            <v>0</v>
          </cell>
          <cell r="OJ84">
            <v>0</v>
          </cell>
          <cell r="OL84">
            <v>2022</v>
          </cell>
          <cell r="OM84" t="str">
            <v>нд</v>
          </cell>
          <cell r="ON84">
            <v>2023</v>
          </cell>
          <cell r="OO84" t="str">
            <v>нд</v>
          </cell>
          <cell r="OP84" t="str">
            <v>п</v>
          </cell>
          <cell r="OT84">
            <v>140.17492116</v>
          </cell>
          <cell r="OV84">
            <v>0</v>
          </cell>
          <cell r="OW84">
            <v>0</v>
          </cell>
          <cell r="OX84">
            <v>0</v>
          </cell>
          <cell r="OY84">
            <v>0</v>
          </cell>
          <cell r="OZ84">
            <v>0</v>
          </cell>
        </row>
        <row r="85">
          <cell r="A85" t="str">
            <v>N_Che461</v>
          </cell>
          <cell r="B85" t="str">
            <v>1.1.6</v>
          </cell>
          <cell r="C85" t="str">
            <v>Разработка проектно-сметной документации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85" t="str">
            <v>N_Che461</v>
          </cell>
          <cell r="E85">
            <v>3.0542048999999998</v>
          </cell>
          <cell r="H85">
            <v>17.157128910000001</v>
          </cell>
          <cell r="J85">
            <v>3.0542048999999998</v>
          </cell>
          <cell r="K85">
            <v>3.0542048999999998</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cell r="BA85">
            <v>0</v>
          </cell>
          <cell r="BB85" t="str">
            <v/>
          </cell>
          <cell r="BC85" t="str">
            <v/>
          </cell>
          <cell r="BD85" t="str">
            <v/>
          </cell>
          <cell r="BE85" t="str">
            <v/>
          </cell>
          <cell r="BF85">
            <v>0</v>
          </cell>
          <cell r="BG85">
            <v>17.157128910000001</v>
          </cell>
          <cell r="BH85">
            <v>0</v>
          </cell>
          <cell r="BI85">
            <v>0</v>
          </cell>
          <cell r="BJ85">
            <v>0</v>
          </cell>
          <cell r="BK85">
            <v>17.157128910000001</v>
          </cell>
          <cell r="BL85">
            <v>0</v>
          </cell>
          <cell r="BM85">
            <v>17.157128910000001</v>
          </cell>
          <cell r="BN85">
            <v>0</v>
          </cell>
          <cell r="BO85">
            <v>0</v>
          </cell>
          <cell r="BP85">
            <v>14.297607425000001</v>
          </cell>
          <cell r="BQ85">
            <v>0</v>
          </cell>
          <cell r="BR85">
            <v>2.8595214850000001</v>
          </cell>
          <cell r="BS85">
            <v>0</v>
          </cell>
          <cell r="BT85">
            <v>0</v>
          </cell>
          <cell r="BU85">
            <v>0</v>
          </cell>
          <cell r="BV85">
            <v>-14.297607425000001</v>
          </cell>
          <cell r="BW85">
            <v>17.157128910000001</v>
          </cell>
          <cell r="BX85">
            <v>-2.8595214850000001</v>
          </cell>
          <cell r="BY85">
            <v>0</v>
          </cell>
          <cell r="BZ85">
            <v>0</v>
          </cell>
          <cell r="CA85">
            <v>0</v>
          </cell>
          <cell r="CB85">
            <v>0</v>
          </cell>
          <cell r="CC85">
            <v>0</v>
          </cell>
          <cell r="CD85">
            <v>0</v>
          </cell>
          <cell r="CE85">
            <v>0</v>
          </cell>
          <cell r="CF85">
            <v>0</v>
          </cell>
          <cell r="CG85">
            <v>0</v>
          </cell>
          <cell r="CH85">
            <v>0</v>
          </cell>
          <cell r="CI85">
            <v>0</v>
          </cell>
          <cell r="CJ85">
            <v>0</v>
          </cell>
          <cell r="CK85">
            <v>0</v>
          </cell>
          <cell r="CL85">
            <v>0</v>
          </cell>
          <cell r="CM85">
            <v>0</v>
          </cell>
          <cell r="CN85">
            <v>-14.297607425000001</v>
          </cell>
          <cell r="CO85">
            <v>17.157128910000001</v>
          </cell>
          <cell r="CP85">
            <v>-2.8595214850000001</v>
          </cell>
          <cell r="CQ85" t="str">
            <v/>
          </cell>
          <cell r="CR85" t="str">
            <v/>
          </cell>
          <cell r="CS85" t="str">
            <v/>
          </cell>
          <cell r="CT85" t="str">
            <v/>
          </cell>
          <cell r="CU85">
            <v>0</v>
          </cell>
          <cell r="CX85">
            <v>2.54517075</v>
          </cell>
          <cell r="CY85">
            <v>2.54517075</v>
          </cell>
          <cell r="CZ85">
            <v>0</v>
          </cell>
          <cell r="DA85">
            <v>0</v>
          </cell>
          <cell r="DB85">
            <v>0</v>
          </cell>
          <cell r="DE85">
            <v>15.050113080000001</v>
          </cell>
          <cell r="DG85">
            <v>2.54517075</v>
          </cell>
          <cell r="DH85">
            <v>2.54517075</v>
          </cell>
          <cell r="DI85">
            <v>0</v>
          </cell>
          <cell r="DJ85">
            <v>0</v>
          </cell>
          <cell r="DK85">
            <v>0</v>
          </cell>
          <cell r="DL85">
            <v>0</v>
          </cell>
          <cell r="DM85">
            <v>0</v>
          </cell>
          <cell r="DN85">
            <v>0</v>
          </cell>
          <cell r="DS85">
            <v>0</v>
          </cell>
          <cell r="DT85">
            <v>0</v>
          </cell>
          <cell r="DU85">
            <v>0</v>
          </cell>
          <cell r="DV85">
            <v>0</v>
          </cell>
          <cell r="DW85">
            <v>0</v>
          </cell>
          <cell r="DX85">
            <v>1</v>
          </cell>
          <cell r="DY85" t="str">
            <v/>
          </cell>
          <cell r="DZ85" t="str">
            <v/>
          </cell>
          <cell r="EA85" t="str">
            <v/>
          </cell>
          <cell r="EB85" t="str">
            <v>1</v>
          </cell>
          <cell r="EC85">
            <v>15.050113080000001</v>
          </cell>
          <cell r="ED85">
            <v>1.30571758</v>
          </cell>
          <cell r="EE85">
            <v>13.7443955</v>
          </cell>
          <cell r="EF85">
            <v>0</v>
          </cell>
          <cell r="EG85">
            <v>0</v>
          </cell>
          <cell r="EH85">
            <v>15.050113080000001</v>
          </cell>
          <cell r="EI85">
            <v>1.30571758</v>
          </cell>
          <cell r="EJ85">
            <v>13.7443955</v>
          </cell>
          <cell r="EK85">
            <v>0</v>
          </cell>
          <cell r="EL85">
            <v>0</v>
          </cell>
          <cell r="EM85">
            <v>0</v>
          </cell>
          <cell r="EN85">
            <v>0</v>
          </cell>
          <cell r="EO85">
            <v>0</v>
          </cell>
          <cell r="EP85">
            <v>0</v>
          </cell>
          <cell r="EQ85">
            <v>0</v>
          </cell>
          <cell r="ER85">
            <v>0</v>
          </cell>
          <cell r="ES85">
            <v>0</v>
          </cell>
          <cell r="ET85">
            <v>0</v>
          </cell>
          <cell r="EU85">
            <v>0</v>
          </cell>
          <cell r="EV85">
            <v>0</v>
          </cell>
          <cell r="EW85">
            <v>0</v>
          </cell>
          <cell r="EX85">
            <v>0</v>
          </cell>
          <cell r="EY85">
            <v>0</v>
          </cell>
          <cell r="EZ85">
            <v>0</v>
          </cell>
          <cell r="FA85">
            <v>0</v>
          </cell>
          <cell r="FB85">
            <v>0</v>
          </cell>
          <cell r="FC85">
            <v>0</v>
          </cell>
          <cell r="FD85">
            <v>0</v>
          </cell>
          <cell r="FE85">
            <v>0</v>
          </cell>
          <cell r="FF85">
            <v>0</v>
          </cell>
          <cell r="FG85" t="str">
            <v/>
          </cell>
          <cell r="FH85" t="str">
            <v/>
          </cell>
          <cell r="FI85" t="str">
            <v/>
          </cell>
          <cell r="FJ85" t="str">
            <v/>
          </cell>
          <cell r="FK85">
            <v>0</v>
          </cell>
          <cell r="FN85">
            <v>2.54517075</v>
          </cell>
          <cell r="FO85">
            <v>0</v>
          </cell>
          <cell r="FP85">
            <v>0</v>
          </cell>
          <cell r="FQ85">
            <v>0</v>
          </cell>
          <cell r="FR85">
            <v>0</v>
          </cell>
          <cell r="FS85">
            <v>0</v>
          </cell>
          <cell r="FT85">
            <v>0</v>
          </cell>
          <cell r="FU85">
            <v>0</v>
          </cell>
          <cell r="FV85">
            <v>1</v>
          </cell>
          <cell r="FW85">
            <v>0</v>
          </cell>
          <cell r="FX85">
            <v>1</v>
          </cell>
          <cell r="FZ85">
            <v>0</v>
          </cell>
          <cell r="GA85">
            <v>0</v>
          </cell>
          <cell r="GB85">
            <v>0</v>
          </cell>
          <cell r="GC85">
            <v>0</v>
          </cell>
          <cell r="GD85">
            <v>0</v>
          </cell>
          <cell r="GE85">
            <v>0</v>
          </cell>
          <cell r="GF85">
            <v>0</v>
          </cell>
          <cell r="GG85">
            <v>0</v>
          </cell>
          <cell r="GH85">
            <v>0</v>
          </cell>
          <cell r="GI85">
            <v>0</v>
          </cell>
          <cell r="GJ85">
            <v>0</v>
          </cell>
          <cell r="GK85">
            <v>0</v>
          </cell>
          <cell r="GL85">
            <v>0</v>
          </cell>
          <cell r="GM85">
            <v>0</v>
          </cell>
          <cell r="GN85">
            <v>0</v>
          </cell>
          <cell r="GO85">
            <v>0</v>
          </cell>
          <cell r="GP85">
            <v>0</v>
          </cell>
          <cell r="GQ85">
            <v>0</v>
          </cell>
          <cell r="GR85">
            <v>0</v>
          </cell>
          <cell r="GS85">
            <v>0</v>
          </cell>
          <cell r="GT85">
            <v>0</v>
          </cell>
          <cell r="GU85">
            <v>0</v>
          </cell>
          <cell r="GV85">
            <v>0</v>
          </cell>
          <cell r="GW85">
            <v>0</v>
          </cell>
          <cell r="GX85">
            <v>0</v>
          </cell>
          <cell r="GY85">
            <v>0</v>
          </cell>
          <cell r="GZ85">
            <v>0</v>
          </cell>
          <cell r="HA85">
            <v>0</v>
          </cell>
          <cell r="HB85">
            <v>0</v>
          </cell>
          <cell r="HC85">
            <v>0</v>
          </cell>
          <cell r="HD85">
            <v>0</v>
          </cell>
          <cell r="HE85">
            <v>0</v>
          </cell>
          <cell r="HF85">
            <v>0</v>
          </cell>
          <cell r="HG85">
            <v>0</v>
          </cell>
          <cell r="HH85">
            <v>0</v>
          </cell>
          <cell r="HI85">
            <v>0</v>
          </cell>
          <cell r="HJ85">
            <v>0</v>
          </cell>
          <cell r="HK85">
            <v>0</v>
          </cell>
          <cell r="HL85">
            <v>0</v>
          </cell>
          <cell r="HM85">
            <v>0</v>
          </cell>
          <cell r="HN85">
            <v>0</v>
          </cell>
          <cell r="HO85">
            <v>0</v>
          </cell>
          <cell r="HP85">
            <v>0</v>
          </cell>
          <cell r="HQ85">
            <v>0</v>
          </cell>
          <cell r="HR85">
            <v>0</v>
          </cell>
          <cell r="HS85">
            <v>0</v>
          </cell>
          <cell r="HT85">
            <v>0</v>
          </cell>
          <cell r="HU85">
            <v>0</v>
          </cell>
          <cell r="HV85">
            <v>0</v>
          </cell>
          <cell r="HW85">
            <v>0</v>
          </cell>
          <cell r="HX85">
            <v>0</v>
          </cell>
          <cell r="HY85">
            <v>0</v>
          </cell>
          <cell r="HZ85">
            <v>0</v>
          </cell>
          <cell r="IA85">
            <v>0</v>
          </cell>
          <cell r="IB85">
            <v>0</v>
          </cell>
          <cell r="IC85">
            <v>0</v>
          </cell>
          <cell r="ID85">
            <v>0</v>
          </cell>
          <cell r="IE85">
            <v>0</v>
          </cell>
          <cell r="IF85">
            <v>0</v>
          </cell>
          <cell r="IG85">
            <v>0</v>
          </cell>
          <cell r="IH85">
            <v>0</v>
          </cell>
          <cell r="II85">
            <v>0</v>
          </cell>
          <cell r="IJ85">
            <v>0</v>
          </cell>
          <cell r="IK85">
            <v>0</v>
          </cell>
          <cell r="IL85">
            <v>0</v>
          </cell>
          <cell r="IM85">
            <v>0</v>
          </cell>
          <cell r="IN85">
            <v>0</v>
          </cell>
          <cell r="IO85">
            <v>0</v>
          </cell>
          <cell r="IP85">
            <v>0</v>
          </cell>
          <cell r="IQ85">
            <v>0</v>
          </cell>
          <cell r="IR85">
            <v>0</v>
          </cell>
          <cell r="IS85">
            <v>0</v>
          </cell>
          <cell r="IT85">
            <v>0</v>
          </cell>
          <cell r="IU85">
            <v>0</v>
          </cell>
          <cell r="IV85">
            <v>0</v>
          </cell>
          <cell r="IW85">
            <v>0</v>
          </cell>
          <cell r="IX85">
            <v>0</v>
          </cell>
          <cell r="IY85">
            <v>0</v>
          </cell>
          <cell r="IZ85">
            <v>0</v>
          </cell>
          <cell r="JA85">
            <v>0</v>
          </cell>
          <cell r="JB85">
            <v>0</v>
          </cell>
          <cell r="JC85">
            <v>0</v>
          </cell>
          <cell r="JD85">
            <v>0</v>
          </cell>
          <cell r="JE85">
            <v>0</v>
          </cell>
          <cell r="JF85">
            <v>0</v>
          </cell>
          <cell r="JG85">
            <v>0</v>
          </cell>
          <cell r="JH85">
            <v>0</v>
          </cell>
          <cell r="JI85">
            <v>0</v>
          </cell>
          <cell r="JJ85">
            <v>0</v>
          </cell>
          <cell r="JK85">
            <v>0</v>
          </cell>
          <cell r="JL85">
            <v>0</v>
          </cell>
          <cell r="JM85">
            <v>0</v>
          </cell>
          <cell r="JN85">
            <v>0</v>
          </cell>
          <cell r="JO85">
            <v>0</v>
          </cell>
          <cell r="JP85">
            <v>0</v>
          </cell>
          <cell r="JQ85">
            <v>0</v>
          </cell>
          <cell r="JR85">
            <v>0</v>
          </cell>
          <cell r="JS85">
            <v>0</v>
          </cell>
          <cell r="JT85">
            <v>0</v>
          </cell>
          <cell r="JU85">
            <v>0</v>
          </cell>
          <cell r="JV85">
            <v>0</v>
          </cell>
          <cell r="JW85">
            <v>0</v>
          </cell>
          <cell r="JX85">
            <v>0</v>
          </cell>
          <cell r="JY85">
            <v>0</v>
          </cell>
          <cell r="JZ85">
            <v>0</v>
          </cell>
          <cell r="KA85">
            <v>0</v>
          </cell>
          <cell r="KB85">
            <v>0</v>
          </cell>
          <cell r="KC85">
            <v>0</v>
          </cell>
          <cell r="KD85">
            <v>0</v>
          </cell>
          <cell r="KE85">
            <v>0</v>
          </cell>
          <cell r="KF85">
            <v>0</v>
          </cell>
          <cell r="KG85">
            <v>0</v>
          </cell>
          <cell r="KH85">
            <v>0</v>
          </cell>
          <cell r="KI85">
            <v>0</v>
          </cell>
          <cell r="KJ85">
            <v>0</v>
          </cell>
          <cell r="KK85">
            <v>0</v>
          </cell>
          <cell r="KL85">
            <v>0</v>
          </cell>
          <cell r="KM85">
            <v>0</v>
          </cell>
          <cell r="KN85">
            <v>0</v>
          </cell>
          <cell r="KO85">
            <v>0</v>
          </cell>
          <cell r="KP85">
            <v>0</v>
          </cell>
          <cell r="KQ85">
            <v>0</v>
          </cell>
          <cell r="KR85">
            <v>0</v>
          </cell>
          <cell r="KS85">
            <v>0</v>
          </cell>
          <cell r="KT85">
            <v>0</v>
          </cell>
          <cell r="KU85">
            <v>0</v>
          </cell>
          <cell r="KV85">
            <v>0</v>
          </cell>
          <cell r="KW85">
            <v>0</v>
          </cell>
          <cell r="KX85">
            <v>0</v>
          </cell>
          <cell r="KY85">
            <v>0</v>
          </cell>
          <cell r="KZ85">
            <v>0</v>
          </cell>
          <cell r="LA85">
            <v>0</v>
          </cell>
          <cell r="LB85">
            <v>0</v>
          </cell>
          <cell r="LC85">
            <v>0</v>
          </cell>
          <cell r="LD85">
            <v>0</v>
          </cell>
          <cell r="LE85">
            <v>0</v>
          </cell>
          <cell r="LF85">
            <v>0</v>
          </cell>
          <cell r="LG85">
            <v>0</v>
          </cell>
          <cell r="LH85">
            <v>0</v>
          </cell>
          <cell r="LI85">
            <v>0</v>
          </cell>
          <cell r="LJ85">
            <v>0</v>
          </cell>
          <cell r="LK85">
            <v>0</v>
          </cell>
          <cell r="LL85">
            <v>0</v>
          </cell>
          <cell r="LQ85">
            <v>0</v>
          </cell>
          <cell r="LR85">
            <v>0</v>
          </cell>
          <cell r="LS85">
            <v>0</v>
          </cell>
          <cell r="LT85">
            <v>0</v>
          </cell>
          <cell r="LU85">
            <v>0</v>
          </cell>
          <cell r="LX85">
            <v>0</v>
          </cell>
          <cell r="LY85">
            <v>0</v>
          </cell>
          <cell r="LZ85">
            <v>0</v>
          </cell>
          <cell r="MA85">
            <v>0</v>
          </cell>
          <cell r="MB85">
            <v>0</v>
          </cell>
          <cell r="MC85">
            <v>0</v>
          </cell>
          <cell r="MD85">
            <v>0</v>
          </cell>
          <cell r="ME85">
            <v>0</v>
          </cell>
          <cell r="MF85">
            <v>0</v>
          </cell>
          <cell r="MG85">
            <v>0</v>
          </cell>
          <cell r="MH85">
            <v>0</v>
          </cell>
          <cell r="MI85">
            <v>0</v>
          </cell>
          <cell r="MJ85">
            <v>0</v>
          </cell>
          <cell r="MK85">
            <v>0</v>
          </cell>
          <cell r="ML85">
            <v>0</v>
          </cell>
          <cell r="MM85">
            <v>0</v>
          </cell>
          <cell r="MN85">
            <v>0</v>
          </cell>
          <cell r="MO85">
            <v>0</v>
          </cell>
          <cell r="MP85">
            <v>0</v>
          </cell>
          <cell r="MQ85">
            <v>0</v>
          </cell>
          <cell r="MR85">
            <v>0</v>
          </cell>
          <cell r="MS85">
            <v>0</v>
          </cell>
          <cell r="MT85">
            <v>0</v>
          </cell>
          <cell r="MU85">
            <v>0</v>
          </cell>
          <cell r="MV85">
            <v>0</v>
          </cell>
          <cell r="MW85">
            <v>0</v>
          </cell>
          <cell r="MX85">
            <v>0</v>
          </cell>
          <cell r="MY85">
            <v>0</v>
          </cell>
          <cell r="MZ85">
            <v>0</v>
          </cell>
          <cell r="NA85">
            <v>0</v>
          </cell>
          <cell r="NB85">
            <v>0</v>
          </cell>
          <cell r="NC85">
            <v>0</v>
          </cell>
          <cell r="ND85">
            <v>0</v>
          </cell>
          <cell r="NE85">
            <v>0</v>
          </cell>
          <cell r="NF85">
            <v>0</v>
          </cell>
          <cell r="NG85">
            <v>0</v>
          </cell>
          <cell r="NH85">
            <v>0</v>
          </cell>
          <cell r="NI85">
            <v>0</v>
          </cell>
          <cell r="NJ85">
            <v>0</v>
          </cell>
          <cell r="NK85">
            <v>0</v>
          </cell>
          <cell r="NL85">
            <v>0</v>
          </cell>
          <cell r="NM85">
            <v>0</v>
          </cell>
          <cell r="NN85">
            <v>0</v>
          </cell>
          <cell r="NO85">
            <v>0</v>
          </cell>
          <cell r="NP85">
            <v>0</v>
          </cell>
          <cell r="NQ85">
            <v>0</v>
          </cell>
          <cell r="NR85">
            <v>0</v>
          </cell>
          <cell r="NS85">
            <v>0</v>
          </cell>
          <cell r="NT85">
            <v>0</v>
          </cell>
          <cell r="NU85">
            <v>0</v>
          </cell>
          <cell r="NV85">
            <v>0</v>
          </cell>
          <cell r="NW85">
            <v>0</v>
          </cell>
          <cell r="NX85">
            <v>0</v>
          </cell>
          <cell r="NY85">
            <v>0</v>
          </cell>
          <cell r="NZ85">
            <v>0</v>
          </cell>
          <cell r="OA85">
            <v>0</v>
          </cell>
          <cell r="OB85">
            <v>0</v>
          </cell>
          <cell r="OC85">
            <v>0</v>
          </cell>
          <cell r="OD85">
            <v>0</v>
          </cell>
          <cell r="OE85">
            <v>0</v>
          </cell>
          <cell r="OF85">
            <v>0</v>
          </cell>
          <cell r="OG85">
            <v>0</v>
          </cell>
          <cell r="OH85">
            <v>0</v>
          </cell>
          <cell r="OI85">
            <v>0</v>
          </cell>
          <cell r="OJ85">
            <v>0</v>
          </cell>
          <cell r="OL85">
            <v>2023</v>
          </cell>
          <cell r="OM85" t="str">
            <v>нд</v>
          </cell>
          <cell r="ON85">
            <v>2023</v>
          </cell>
          <cell r="OO85" t="str">
            <v>нд</v>
          </cell>
          <cell r="OP85" t="str">
            <v>п</v>
          </cell>
          <cell r="OT85">
            <v>3.0542048999999998</v>
          </cell>
          <cell r="OV85">
            <v>0</v>
          </cell>
          <cell r="OW85">
            <v>0</v>
          </cell>
          <cell r="OX85">
            <v>0</v>
          </cell>
          <cell r="OY85">
            <v>0</v>
          </cell>
          <cell r="OZ85">
            <v>0</v>
          </cell>
        </row>
        <row r="86">
          <cell r="A86" t="str">
            <v>O_Che478_24</v>
          </cell>
          <cell r="B86" t="str">
            <v>1.1.6</v>
          </cell>
          <cell r="C86" t="str">
            <v>Разработка проектно-сметной документации по строительству ВЛ 35 кВ от проектируемой ячейки 35 кВ на ПС 35 кВ Шатой до РУ 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86" t="str">
            <v>O_Che478_24</v>
          </cell>
          <cell r="E86" t="str">
            <v>нд</v>
          </cell>
          <cell r="H86">
            <v>0</v>
          </cell>
          <cell r="J86">
            <v>12.468042929999999</v>
          </cell>
          <cell r="K86">
            <v>12.468042929999999</v>
          </cell>
          <cell r="L86">
            <v>0</v>
          </cell>
          <cell r="M86">
            <v>0</v>
          </cell>
          <cell r="N86">
            <v>0</v>
          </cell>
          <cell r="O86">
            <v>0</v>
          </cell>
          <cell r="P86">
            <v>0</v>
          </cell>
          <cell r="Q86">
            <v>0</v>
          </cell>
          <cell r="R86" t="str">
            <v>нд</v>
          </cell>
          <cell r="S86" t="str">
            <v>нд</v>
          </cell>
          <cell r="T86" t="str">
            <v>нд</v>
          </cell>
          <cell r="U86" t="str">
            <v>нд</v>
          </cell>
          <cell r="V86" t="str">
            <v>нд</v>
          </cell>
          <cell r="W86" t="str">
            <v>нд</v>
          </cell>
          <cell r="X86" t="str">
            <v>нд</v>
          </cell>
          <cell r="Y86" t="str">
            <v>нд</v>
          </cell>
          <cell r="Z86" t="str">
            <v>нд</v>
          </cell>
          <cell r="AA86" t="str">
            <v>нд</v>
          </cell>
          <cell r="AB86" t="str">
            <v>нд</v>
          </cell>
          <cell r="AC86" t="str">
            <v>нд</v>
          </cell>
          <cell r="AD86" t="str">
            <v>нд</v>
          </cell>
          <cell r="AE86" t="str">
            <v>нд</v>
          </cell>
          <cell r="AF86" t="str">
            <v>нд</v>
          </cell>
          <cell r="AG86" t="str">
            <v>нд</v>
          </cell>
          <cell r="AH86" t="str">
            <v>нд</v>
          </cell>
          <cell r="AI86" t="str">
            <v>нд</v>
          </cell>
          <cell r="AJ86" t="str">
            <v>нд</v>
          </cell>
          <cell r="AK86" t="str">
            <v>нд</v>
          </cell>
          <cell r="AL86" t="str">
            <v>нд</v>
          </cell>
          <cell r="AM86" t="str">
            <v>нд</v>
          </cell>
          <cell r="AN86" t="str">
            <v>нд</v>
          </cell>
          <cell r="AO86" t="str">
            <v>нд</v>
          </cell>
          <cell r="AP86" t="str">
            <v>нд</v>
          </cell>
          <cell r="AQ86" t="str">
            <v>нд</v>
          </cell>
          <cell r="AR86" t="str">
            <v>нд</v>
          </cell>
          <cell r="AS86" t="str">
            <v>нд</v>
          </cell>
          <cell r="AT86" t="str">
            <v>нд</v>
          </cell>
          <cell r="AU86" t="str">
            <v>нд</v>
          </cell>
          <cell r="AV86" t="str">
            <v>нд</v>
          </cell>
          <cell r="AW86" t="str">
            <v>нд</v>
          </cell>
          <cell r="AX86" t="str">
            <v>нд</v>
          </cell>
          <cell r="AY86" t="str">
            <v>нд</v>
          </cell>
          <cell r="AZ86" t="str">
            <v>нд</v>
          </cell>
          <cell r="BA86" t="str">
            <v>нд</v>
          </cell>
          <cell r="BB86">
            <v>1</v>
          </cell>
          <cell r="BC86">
            <v>2</v>
          </cell>
          <cell r="BD86">
            <v>3</v>
          </cell>
          <cell r="BE86" t="str">
            <v/>
          </cell>
          <cell r="BF86" t="str">
            <v>1 2 3</v>
          </cell>
          <cell r="BG86">
            <v>0</v>
          </cell>
          <cell r="BH86">
            <v>0</v>
          </cell>
          <cell r="BI86">
            <v>0</v>
          </cell>
          <cell r="BJ86">
            <v>0</v>
          </cell>
          <cell r="BK86">
            <v>0</v>
          </cell>
          <cell r="BL86">
            <v>0</v>
          </cell>
          <cell r="BM86">
            <v>0</v>
          </cell>
          <cell r="BN86">
            <v>0</v>
          </cell>
          <cell r="BO86">
            <v>0</v>
          </cell>
          <cell r="BP86">
            <v>0</v>
          </cell>
          <cell r="BQ86">
            <v>0</v>
          </cell>
          <cell r="BR86">
            <v>0</v>
          </cell>
          <cell r="BS86">
            <v>0</v>
          </cell>
          <cell r="BT86">
            <v>0</v>
          </cell>
          <cell r="BU86">
            <v>0</v>
          </cell>
          <cell r="BV86">
            <v>0</v>
          </cell>
          <cell r="BW86">
            <v>0</v>
          </cell>
          <cell r="BX86">
            <v>0</v>
          </cell>
          <cell r="BY86">
            <v>0</v>
          </cell>
          <cell r="BZ86">
            <v>0</v>
          </cell>
          <cell r="CA86">
            <v>0</v>
          </cell>
          <cell r="CB86">
            <v>0</v>
          </cell>
          <cell r="CC86">
            <v>0</v>
          </cell>
          <cell r="CD86">
            <v>0</v>
          </cell>
          <cell r="CE86">
            <v>0</v>
          </cell>
          <cell r="CF86">
            <v>0</v>
          </cell>
          <cell r="CG86">
            <v>0</v>
          </cell>
          <cell r="CH86">
            <v>0</v>
          </cell>
          <cell r="CI86">
            <v>0</v>
          </cell>
          <cell r="CJ86">
            <v>0</v>
          </cell>
          <cell r="CK86">
            <v>0</v>
          </cell>
          <cell r="CL86">
            <v>0</v>
          </cell>
          <cell r="CM86">
            <v>0</v>
          </cell>
          <cell r="CN86">
            <v>0</v>
          </cell>
          <cell r="CO86">
            <v>0</v>
          </cell>
          <cell r="CP86">
            <v>0</v>
          </cell>
          <cell r="CQ86">
            <v>1</v>
          </cell>
          <cell r="CR86">
            <v>2</v>
          </cell>
          <cell r="CS86">
            <v>3</v>
          </cell>
          <cell r="CT86" t="str">
            <v/>
          </cell>
          <cell r="CU86" t="str">
            <v>1 2 3</v>
          </cell>
          <cell r="CX86" t="str">
            <v>нд</v>
          </cell>
          <cell r="CY86" t="str">
            <v>нд</v>
          </cell>
          <cell r="CZ86" t="str">
            <v>нд</v>
          </cell>
          <cell r="DA86" t="str">
            <v>нд</v>
          </cell>
          <cell r="DB86" t="str">
            <v>нд</v>
          </cell>
          <cell r="DE86">
            <v>10.390035769999999</v>
          </cell>
          <cell r="DG86">
            <v>10.390035769999999</v>
          </cell>
          <cell r="DH86">
            <v>10.390035769999999</v>
          </cell>
          <cell r="DI86">
            <v>0</v>
          </cell>
          <cell r="DJ86">
            <v>0</v>
          </cell>
          <cell r="DK86">
            <v>0</v>
          </cell>
          <cell r="DL86">
            <v>0</v>
          </cell>
          <cell r="DM86">
            <v>0</v>
          </cell>
          <cell r="DN86" t="str">
            <v>нд</v>
          </cell>
          <cell r="DS86" t="str">
            <v>нд</v>
          </cell>
          <cell r="DT86" t="str">
            <v>нд</v>
          </cell>
          <cell r="DU86" t="str">
            <v>нд</v>
          </cell>
          <cell r="DV86" t="str">
            <v>нд</v>
          </cell>
          <cell r="DW86" t="str">
            <v>нд</v>
          </cell>
          <cell r="DX86" t="str">
            <v/>
          </cell>
          <cell r="DY86">
            <v>1</v>
          </cell>
          <cell r="DZ86" t="str">
            <v/>
          </cell>
          <cell r="EA86" t="str">
            <v/>
          </cell>
          <cell r="EB86" t="str">
            <v>1</v>
          </cell>
          <cell r="EC86">
            <v>10.390035769999999</v>
          </cell>
          <cell r="ED86">
            <v>10.390035769999999</v>
          </cell>
          <cell r="EE86">
            <v>0</v>
          </cell>
          <cell r="EF86">
            <v>0</v>
          </cell>
          <cell r="EG86">
            <v>0</v>
          </cell>
          <cell r="EH86">
            <v>0</v>
          </cell>
          <cell r="EI86">
            <v>0</v>
          </cell>
          <cell r="EJ86">
            <v>0</v>
          </cell>
          <cell r="EK86">
            <v>0</v>
          </cell>
          <cell r="EL86">
            <v>0</v>
          </cell>
          <cell r="EM86">
            <v>10.390035769999999</v>
          </cell>
          <cell r="EN86">
            <v>10.390035769999999</v>
          </cell>
          <cell r="EO86">
            <v>0</v>
          </cell>
          <cell r="EP86">
            <v>0</v>
          </cell>
          <cell r="EQ86">
            <v>0</v>
          </cell>
          <cell r="ER86">
            <v>0</v>
          </cell>
          <cell r="ES86">
            <v>0</v>
          </cell>
          <cell r="ET86">
            <v>0</v>
          </cell>
          <cell r="EU86">
            <v>0</v>
          </cell>
          <cell r="EV86">
            <v>0</v>
          </cell>
          <cell r="EW86">
            <v>0</v>
          </cell>
          <cell r="EX86">
            <v>0</v>
          </cell>
          <cell r="EY86">
            <v>0</v>
          </cell>
          <cell r="EZ86">
            <v>0</v>
          </cell>
          <cell r="FA86">
            <v>0</v>
          </cell>
          <cell r="FB86">
            <v>10.390035769999999</v>
          </cell>
          <cell r="FC86">
            <v>10.390035769999999</v>
          </cell>
          <cell r="FD86">
            <v>0</v>
          </cell>
          <cell r="FE86">
            <v>0</v>
          </cell>
          <cell r="FF86">
            <v>0</v>
          </cell>
          <cell r="FG86">
            <v>1</v>
          </cell>
          <cell r="FH86">
            <v>1</v>
          </cell>
          <cell r="FI86">
            <v>1</v>
          </cell>
          <cell r="FJ86">
            <v>1</v>
          </cell>
          <cell r="FK86" t="str">
            <v>1 1 1 1</v>
          </cell>
          <cell r="FN86" t="str">
            <v>нд</v>
          </cell>
          <cell r="FO86" t="str">
            <v>нд</v>
          </cell>
          <cell r="FP86" t="str">
            <v>нд</v>
          </cell>
          <cell r="FQ86" t="str">
            <v>нд</v>
          </cell>
          <cell r="FR86" t="str">
            <v>нд</v>
          </cell>
          <cell r="FS86" t="str">
            <v>нд</v>
          </cell>
          <cell r="FT86" t="str">
            <v>нд</v>
          </cell>
          <cell r="FU86" t="str">
            <v>нд</v>
          </cell>
          <cell r="FV86" t="str">
            <v>нд</v>
          </cell>
          <cell r="FW86" t="str">
            <v>нд</v>
          </cell>
          <cell r="FX86" t="str">
            <v>нд</v>
          </cell>
          <cell r="FZ86">
            <v>0</v>
          </cell>
          <cell r="GA86">
            <v>0</v>
          </cell>
          <cell r="GB86">
            <v>0</v>
          </cell>
          <cell r="GC86">
            <v>0</v>
          </cell>
          <cell r="GD86">
            <v>0</v>
          </cell>
          <cell r="GE86">
            <v>0</v>
          </cell>
          <cell r="GF86">
            <v>0</v>
          </cell>
          <cell r="GG86">
            <v>0</v>
          </cell>
          <cell r="GH86">
            <v>0</v>
          </cell>
          <cell r="GI86">
            <v>0</v>
          </cell>
          <cell r="GJ86">
            <v>0</v>
          </cell>
          <cell r="GK86" t="str">
            <v>нд</v>
          </cell>
          <cell r="GL86" t="str">
            <v>нд</v>
          </cell>
          <cell r="GM86" t="str">
            <v>нд</v>
          </cell>
          <cell r="GN86" t="str">
            <v>нд</v>
          </cell>
          <cell r="GO86" t="str">
            <v>нд</v>
          </cell>
          <cell r="GP86" t="str">
            <v>нд</v>
          </cell>
          <cell r="GQ86" t="str">
            <v>нд</v>
          </cell>
          <cell r="GR86" t="str">
            <v>нд</v>
          </cell>
          <cell r="GS86" t="str">
            <v>нд</v>
          </cell>
          <cell r="GT86" t="str">
            <v>нд</v>
          </cell>
          <cell r="GU86" t="str">
            <v>нд</v>
          </cell>
          <cell r="GV86" t="str">
            <v>нд</v>
          </cell>
          <cell r="GW86" t="str">
            <v>нд</v>
          </cell>
          <cell r="GX86" t="str">
            <v>нд</v>
          </cell>
          <cell r="GY86" t="str">
            <v>нд</v>
          </cell>
          <cell r="GZ86" t="str">
            <v>нд</v>
          </cell>
          <cell r="HA86" t="str">
            <v>нд</v>
          </cell>
          <cell r="HB86" t="str">
            <v>нд</v>
          </cell>
          <cell r="HC86" t="str">
            <v>нд</v>
          </cell>
          <cell r="HD86" t="str">
            <v>нд</v>
          </cell>
          <cell r="HE86" t="str">
            <v>нд</v>
          </cell>
          <cell r="HF86" t="str">
            <v>нд</v>
          </cell>
          <cell r="HG86" t="str">
            <v>нд</v>
          </cell>
          <cell r="HH86" t="str">
            <v>нд</v>
          </cell>
          <cell r="HI86" t="str">
            <v>нд</v>
          </cell>
          <cell r="HJ86" t="str">
            <v>нд</v>
          </cell>
          <cell r="HK86" t="str">
            <v>нд</v>
          </cell>
          <cell r="HL86" t="str">
            <v>нд</v>
          </cell>
          <cell r="HM86" t="str">
            <v>нд</v>
          </cell>
          <cell r="HN86" t="str">
            <v>нд</v>
          </cell>
          <cell r="HO86" t="str">
            <v>нд</v>
          </cell>
          <cell r="HP86" t="str">
            <v>нд</v>
          </cell>
          <cell r="HQ86" t="str">
            <v>нд</v>
          </cell>
          <cell r="HR86" t="str">
            <v>нд</v>
          </cell>
          <cell r="HS86" t="str">
            <v>нд</v>
          </cell>
          <cell r="HT86" t="str">
            <v>нд</v>
          </cell>
          <cell r="HU86" t="str">
            <v>нд</v>
          </cell>
          <cell r="HV86" t="str">
            <v>нд</v>
          </cell>
          <cell r="HW86" t="str">
            <v>нд</v>
          </cell>
          <cell r="HX86" t="str">
            <v>нд</v>
          </cell>
          <cell r="HY86" t="str">
            <v>нд</v>
          </cell>
          <cell r="HZ86" t="str">
            <v>нд</v>
          </cell>
          <cell r="IA86" t="str">
            <v>нд</v>
          </cell>
          <cell r="IB86" t="str">
            <v>нд</v>
          </cell>
          <cell r="IC86" t="str">
            <v>нд</v>
          </cell>
          <cell r="ID86" t="str">
            <v>нд</v>
          </cell>
          <cell r="IE86" t="str">
            <v>нд</v>
          </cell>
          <cell r="IF86" t="str">
            <v>нд</v>
          </cell>
          <cell r="IG86" t="str">
            <v>нд</v>
          </cell>
          <cell r="IH86" t="str">
            <v>нд</v>
          </cell>
          <cell r="II86" t="str">
            <v>нд</v>
          </cell>
          <cell r="IJ86" t="str">
            <v>нд</v>
          </cell>
          <cell r="IK86" t="str">
            <v>нд</v>
          </cell>
          <cell r="IL86" t="str">
            <v>нд</v>
          </cell>
          <cell r="IM86" t="str">
            <v>нд</v>
          </cell>
          <cell r="IN86" t="str">
            <v>нд</v>
          </cell>
          <cell r="IO86" t="str">
            <v>нд</v>
          </cell>
          <cell r="IP86" t="str">
            <v>нд</v>
          </cell>
          <cell r="IQ86" t="str">
            <v>нд</v>
          </cell>
          <cell r="IR86" t="str">
            <v>нд</v>
          </cell>
          <cell r="IS86" t="str">
            <v>нд</v>
          </cell>
          <cell r="IT86" t="str">
            <v>нд</v>
          </cell>
          <cell r="IU86" t="str">
            <v>нд</v>
          </cell>
          <cell r="IV86" t="str">
            <v>нд</v>
          </cell>
          <cell r="IW86" t="str">
            <v>нд</v>
          </cell>
          <cell r="IX86" t="str">
            <v>нд</v>
          </cell>
          <cell r="IY86">
            <v>0</v>
          </cell>
          <cell r="IZ86">
            <v>0</v>
          </cell>
          <cell r="JA86">
            <v>0</v>
          </cell>
          <cell r="JB86">
            <v>0</v>
          </cell>
          <cell r="JC86">
            <v>0</v>
          </cell>
          <cell r="JD86">
            <v>0</v>
          </cell>
          <cell r="JE86">
            <v>0</v>
          </cell>
          <cell r="JF86">
            <v>0</v>
          </cell>
          <cell r="JG86">
            <v>0</v>
          </cell>
          <cell r="JH86">
            <v>0</v>
          </cell>
          <cell r="JI86">
            <v>0</v>
          </cell>
          <cell r="JJ86">
            <v>0</v>
          </cell>
          <cell r="JK86">
            <v>0</v>
          </cell>
          <cell r="JL86">
            <v>0</v>
          </cell>
          <cell r="JM86">
            <v>0</v>
          </cell>
          <cell r="JN86">
            <v>0</v>
          </cell>
          <cell r="JO86">
            <v>0</v>
          </cell>
          <cell r="JP86">
            <v>0</v>
          </cell>
          <cell r="JQ86">
            <v>0</v>
          </cell>
          <cell r="JR86">
            <v>0</v>
          </cell>
          <cell r="JS86">
            <v>0</v>
          </cell>
          <cell r="JT86">
            <v>0</v>
          </cell>
          <cell r="JU86">
            <v>0</v>
          </cell>
          <cell r="JV86">
            <v>0</v>
          </cell>
          <cell r="JW86">
            <v>0</v>
          </cell>
          <cell r="JX86">
            <v>0</v>
          </cell>
          <cell r="JY86">
            <v>0</v>
          </cell>
          <cell r="JZ86">
            <v>0</v>
          </cell>
          <cell r="KA86">
            <v>0</v>
          </cell>
          <cell r="KB86">
            <v>0</v>
          </cell>
          <cell r="KC86">
            <v>0</v>
          </cell>
          <cell r="KD86">
            <v>0</v>
          </cell>
          <cell r="KE86">
            <v>0</v>
          </cell>
          <cell r="KF86">
            <v>0</v>
          </cell>
          <cell r="KG86">
            <v>0</v>
          </cell>
          <cell r="KH86">
            <v>0</v>
          </cell>
          <cell r="KI86">
            <v>0</v>
          </cell>
          <cell r="KJ86">
            <v>0</v>
          </cell>
          <cell r="KK86">
            <v>0</v>
          </cell>
          <cell r="KL86">
            <v>0</v>
          </cell>
          <cell r="KM86">
            <v>0</v>
          </cell>
          <cell r="KN86">
            <v>0</v>
          </cell>
          <cell r="KO86">
            <v>0</v>
          </cell>
          <cell r="KP86">
            <v>0</v>
          </cell>
          <cell r="KQ86">
            <v>0</v>
          </cell>
          <cell r="KR86">
            <v>0</v>
          </cell>
          <cell r="KS86">
            <v>0</v>
          </cell>
          <cell r="KT86">
            <v>0</v>
          </cell>
          <cell r="KU86">
            <v>0</v>
          </cell>
          <cell r="KV86">
            <v>0</v>
          </cell>
          <cell r="KW86">
            <v>0</v>
          </cell>
          <cell r="KX86">
            <v>0</v>
          </cell>
          <cell r="KY86">
            <v>0</v>
          </cell>
          <cell r="KZ86">
            <v>0</v>
          </cell>
          <cell r="LA86">
            <v>0</v>
          </cell>
          <cell r="LB86">
            <v>0</v>
          </cell>
          <cell r="LC86">
            <v>0</v>
          </cell>
          <cell r="LD86">
            <v>0</v>
          </cell>
          <cell r="LE86">
            <v>0</v>
          </cell>
          <cell r="LF86">
            <v>0</v>
          </cell>
          <cell r="LG86">
            <v>0</v>
          </cell>
          <cell r="LH86">
            <v>0</v>
          </cell>
          <cell r="LI86">
            <v>0</v>
          </cell>
          <cell r="LJ86">
            <v>0</v>
          </cell>
          <cell r="LK86">
            <v>0</v>
          </cell>
          <cell r="LL86">
            <v>0</v>
          </cell>
          <cell r="LQ86" t="str">
            <v>нд</v>
          </cell>
          <cell r="LR86" t="str">
            <v>нд</v>
          </cell>
          <cell r="LS86" t="str">
            <v>нд</v>
          </cell>
          <cell r="LT86" t="str">
            <v>нд</v>
          </cell>
          <cell r="LU86" t="str">
            <v>нд</v>
          </cell>
          <cell r="LX86">
            <v>0</v>
          </cell>
          <cell r="LY86">
            <v>0</v>
          </cell>
          <cell r="LZ86">
            <v>0</v>
          </cell>
          <cell r="MA86">
            <v>0</v>
          </cell>
          <cell r="MB86">
            <v>0</v>
          </cell>
          <cell r="MC86" t="str">
            <v>нд</v>
          </cell>
          <cell r="MD86" t="str">
            <v>нд</v>
          </cell>
          <cell r="ME86" t="str">
            <v>нд</v>
          </cell>
          <cell r="MF86" t="str">
            <v>нд</v>
          </cell>
          <cell r="MG86" t="str">
            <v>нд</v>
          </cell>
          <cell r="MH86" t="str">
            <v>нд</v>
          </cell>
          <cell r="MI86" t="str">
            <v>нд</v>
          </cell>
          <cell r="MJ86" t="str">
            <v>нд</v>
          </cell>
          <cell r="MK86" t="str">
            <v>нд</v>
          </cell>
          <cell r="ML86" t="str">
            <v>нд</v>
          </cell>
          <cell r="MM86" t="str">
            <v>нд</v>
          </cell>
          <cell r="MN86" t="str">
            <v>нд</v>
          </cell>
          <cell r="MO86" t="str">
            <v>нд</v>
          </cell>
          <cell r="MP86" t="str">
            <v>нд</v>
          </cell>
          <cell r="MQ86" t="str">
            <v>нд</v>
          </cell>
          <cell r="MR86" t="str">
            <v>нд</v>
          </cell>
          <cell r="MS86" t="str">
            <v>нд</v>
          </cell>
          <cell r="MT86" t="str">
            <v>нд</v>
          </cell>
          <cell r="MU86" t="str">
            <v>нд</v>
          </cell>
          <cell r="MV86" t="str">
            <v>нд</v>
          </cell>
          <cell r="MW86" t="str">
            <v>нд</v>
          </cell>
          <cell r="MX86" t="str">
            <v>нд</v>
          </cell>
          <cell r="MY86" t="str">
            <v>нд</v>
          </cell>
          <cell r="MZ86" t="str">
            <v>нд</v>
          </cell>
          <cell r="NA86" t="str">
            <v>нд</v>
          </cell>
          <cell r="NB86" t="str">
            <v>нд</v>
          </cell>
          <cell r="NC86" t="str">
            <v>нд</v>
          </cell>
          <cell r="ND86" t="str">
            <v>нд</v>
          </cell>
          <cell r="NE86" t="str">
            <v>нд</v>
          </cell>
          <cell r="NF86" t="str">
            <v>нд</v>
          </cell>
          <cell r="NG86">
            <v>0</v>
          </cell>
          <cell r="NH86">
            <v>0</v>
          </cell>
          <cell r="NI86">
            <v>0</v>
          </cell>
          <cell r="NJ86">
            <v>0</v>
          </cell>
          <cell r="NK86">
            <v>0</v>
          </cell>
          <cell r="NL86">
            <v>0</v>
          </cell>
          <cell r="NM86">
            <v>0</v>
          </cell>
          <cell r="NN86">
            <v>0</v>
          </cell>
          <cell r="NO86">
            <v>0</v>
          </cell>
          <cell r="NP86">
            <v>0</v>
          </cell>
          <cell r="NQ86">
            <v>0</v>
          </cell>
          <cell r="NR86">
            <v>0</v>
          </cell>
          <cell r="NS86">
            <v>0</v>
          </cell>
          <cell r="NT86">
            <v>0</v>
          </cell>
          <cell r="NU86">
            <v>0</v>
          </cell>
          <cell r="NV86">
            <v>0</v>
          </cell>
          <cell r="NW86">
            <v>0</v>
          </cell>
          <cell r="NX86">
            <v>0</v>
          </cell>
          <cell r="NY86">
            <v>0</v>
          </cell>
          <cell r="NZ86">
            <v>0</v>
          </cell>
          <cell r="OA86">
            <v>0</v>
          </cell>
          <cell r="OB86">
            <v>0</v>
          </cell>
          <cell r="OC86">
            <v>0</v>
          </cell>
          <cell r="OD86">
            <v>0</v>
          </cell>
          <cell r="OE86">
            <v>0</v>
          </cell>
          <cell r="OF86">
            <v>0</v>
          </cell>
          <cell r="OG86">
            <v>0</v>
          </cell>
          <cell r="OH86">
            <v>0</v>
          </cell>
          <cell r="OI86">
            <v>0</v>
          </cell>
          <cell r="OJ86">
            <v>0</v>
          </cell>
          <cell r="OL86">
            <v>2024</v>
          </cell>
          <cell r="OM86">
            <v>2025</v>
          </cell>
          <cell r="ON86">
            <v>2025</v>
          </cell>
          <cell r="OO86">
            <v>2025</v>
          </cell>
          <cell r="OP86" t="str">
            <v>п</v>
          </cell>
          <cell r="OT86">
            <v>12.468042929999999</v>
          </cell>
          <cell r="OV86">
            <v>0</v>
          </cell>
          <cell r="OW86">
            <v>0</v>
          </cell>
          <cell r="OX86">
            <v>0</v>
          </cell>
          <cell r="OY86">
            <v>0</v>
          </cell>
          <cell r="OZ86">
            <v>0</v>
          </cell>
        </row>
        <row r="87">
          <cell r="A87" t="str">
            <v>O_Che479_24</v>
          </cell>
          <cell r="B87" t="str">
            <v>1.1.6</v>
          </cell>
          <cell r="C87" t="str">
            <v>Разработка проектно-сметной документации по реконструкции ПС 35 кВ Шатой с установкой дополнительной ячейки 11 СШ РУ-35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87" t="str">
            <v>O_Che479_24</v>
          </cell>
          <cell r="E87" t="str">
            <v>нд</v>
          </cell>
          <cell r="H87">
            <v>0</v>
          </cell>
          <cell r="J87">
            <v>2.9554151000000002</v>
          </cell>
          <cell r="K87">
            <v>2.9554151000000002</v>
          </cell>
          <cell r="L87">
            <v>0</v>
          </cell>
          <cell r="M87">
            <v>0</v>
          </cell>
          <cell r="N87">
            <v>0</v>
          </cell>
          <cell r="O87">
            <v>0</v>
          </cell>
          <cell r="P87">
            <v>0</v>
          </cell>
          <cell r="Q87">
            <v>0</v>
          </cell>
          <cell r="R87" t="str">
            <v>нд</v>
          </cell>
          <cell r="S87" t="str">
            <v>нд</v>
          </cell>
          <cell r="T87" t="str">
            <v>нд</v>
          </cell>
          <cell r="U87" t="str">
            <v>нд</v>
          </cell>
          <cell r="V87" t="str">
            <v>нд</v>
          </cell>
          <cell r="W87" t="str">
            <v>нд</v>
          </cell>
          <cell r="X87" t="str">
            <v>нд</v>
          </cell>
          <cell r="Y87" t="str">
            <v>нд</v>
          </cell>
          <cell r="Z87" t="str">
            <v>нд</v>
          </cell>
          <cell r="AA87" t="str">
            <v>нд</v>
          </cell>
          <cell r="AB87" t="str">
            <v>нд</v>
          </cell>
          <cell r="AC87" t="str">
            <v>нд</v>
          </cell>
          <cell r="AD87" t="str">
            <v>нд</v>
          </cell>
          <cell r="AE87" t="str">
            <v>нд</v>
          </cell>
          <cell r="AF87" t="str">
            <v>нд</v>
          </cell>
          <cell r="AG87" t="str">
            <v>нд</v>
          </cell>
          <cell r="AH87" t="str">
            <v>нд</v>
          </cell>
          <cell r="AI87" t="str">
            <v>нд</v>
          </cell>
          <cell r="AJ87" t="str">
            <v>нд</v>
          </cell>
          <cell r="AK87" t="str">
            <v>нд</v>
          </cell>
          <cell r="AL87" t="str">
            <v>нд</v>
          </cell>
          <cell r="AM87" t="str">
            <v>нд</v>
          </cell>
          <cell r="AN87" t="str">
            <v>нд</v>
          </cell>
          <cell r="AO87" t="str">
            <v>нд</v>
          </cell>
          <cell r="AP87" t="str">
            <v>нд</v>
          </cell>
          <cell r="AQ87" t="str">
            <v>нд</v>
          </cell>
          <cell r="AR87" t="str">
            <v>нд</v>
          </cell>
          <cell r="AS87" t="str">
            <v>нд</v>
          </cell>
          <cell r="AT87" t="str">
            <v>нд</v>
          </cell>
          <cell r="AU87" t="str">
            <v>нд</v>
          </cell>
          <cell r="AV87" t="str">
            <v>нд</v>
          </cell>
          <cell r="AW87" t="str">
            <v>нд</v>
          </cell>
          <cell r="AX87" t="str">
            <v>нд</v>
          </cell>
          <cell r="AY87" t="str">
            <v>нд</v>
          </cell>
          <cell r="AZ87" t="str">
            <v>нд</v>
          </cell>
          <cell r="BA87" t="str">
            <v>нд</v>
          </cell>
          <cell r="BB87">
            <v>1</v>
          </cell>
          <cell r="BC87">
            <v>2</v>
          </cell>
          <cell r="BD87">
            <v>3</v>
          </cell>
          <cell r="BE87" t="str">
            <v/>
          </cell>
          <cell r="BF87" t="str">
            <v>1 2 3</v>
          </cell>
          <cell r="BG87">
            <v>0</v>
          </cell>
          <cell r="BH87">
            <v>0</v>
          </cell>
          <cell r="BI87">
            <v>0</v>
          </cell>
          <cell r="BJ87">
            <v>0</v>
          </cell>
          <cell r="BK87">
            <v>0</v>
          </cell>
          <cell r="BL87">
            <v>0</v>
          </cell>
          <cell r="BM87">
            <v>0</v>
          </cell>
          <cell r="BN87">
            <v>0</v>
          </cell>
          <cell r="BO87">
            <v>0</v>
          </cell>
          <cell r="BP87">
            <v>0</v>
          </cell>
          <cell r="BQ87">
            <v>0</v>
          </cell>
          <cell r="BR87">
            <v>0</v>
          </cell>
          <cell r="BS87">
            <v>0</v>
          </cell>
          <cell r="BT87">
            <v>0</v>
          </cell>
          <cell r="BU87">
            <v>0</v>
          </cell>
          <cell r="BV87">
            <v>0</v>
          </cell>
          <cell r="BW87">
            <v>0</v>
          </cell>
          <cell r="BX87">
            <v>0</v>
          </cell>
          <cell r="BY87">
            <v>0</v>
          </cell>
          <cell r="BZ87">
            <v>0</v>
          </cell>
          <cell r="CA87">
            <v>0</v>
          </cell>
          <cell r="CB87">
            <v>0</v>
          </cell>
          <cell r="CC87">
            <v>0</v>
          </cell>
          <cell r="CD87">
            <v>0</v>
          </cell>
          <cell r="CE87">
            <v>0</v>
          </cell>
          <cell r="CF87">
            <v>0</v>
          </cell>
          <cell r="CG87">
            <v>0</v>
          </cell>
          <cell r="CH87">
            <v>0</v>
          </cell>
          <cell r="CI87">
            <v>0</v>
          </cell>
          <cell r="CJ87">
            <v>0</v>
          </cell>
          <cell r="CK87">
            <v>0</v>
          </cell>
          <cell r="CL87">
            <v>0</v>
          </cell>
          <cell r="CM87">
            <v>0</v>
          </cell>
          <cell r="CN87">
            <v>0</v>
          </cell>
          <cell r="CO87">
            <v>0</v>
          </cell>
          <cell r="CP87">
            <v>0</v>
          </cell>
          <cell r="CQ87">
            <v>1</v>
          </cell>
          <cell r="CR87">
            <v>2</v>
          </cell>
          <cell r="CS87">
            <v>3</v>
          </cell>
          <cell r="CT87" t="str">
            <v/>
          </cell>
          <cell r="CU87" t="str">
            <v>1 2 3</v>
          </cell>
          <cell r="CX87" t="str">
            <v>нд</v>
          </cell>
          <cell r="CY87" t="str">
            <v>нд</v>
          </cell>
          <cell r="CZ87" t="str">
            <v>нд</v>
          </cell>
          <cell r="DA87" t="str">
            <v>нд</v>
          </cell>
          <cell r="DB87" t="str">
            <v>нд</v>
          </cell>
          <cell r="DE87">
            <v>2.4628459199999999</v>
          </cell>
          <cell r="DG87">
            <v>2.4628459199999999</v>
          </cell>
          <cell r="DH87">
            <v>2.4628459199999999</v>
          </cell>
          <cell r="DI87">
            <v>0</v>
          </cell>
          <cell r="DJ87">
            <v>0</v>
          </cell>
          <cell r="DK87">
            <v>0</v>
          </cell>
          <cell r="DL87">
            <v>0</v>
          </cell>
          <cell r="DM87">
            <v>0</v>
          </cell>
          <cell r="DN87" t="str">
            <v>нд</v>
          </cell>
          <cell r="DS87" t="str">
            <v>нд</v>
          </cell>
          <cell r="DT87" t="str">
            <v>нд</v>
          </cell>
          <cell r="DU87" t="str">
            <v>нд</v>
          </cell>
          <cell r="DV87" t="str">
            <v>нд</v>
          </cell>
          <cell r="DW87" t="str">
            <v>нд</v>
          </cell>
          <cell r="DX87" t="str">
            <v/>
          </cell>
          <cell r="DY87">
            <v>1</v>
          </cell>
          <cell r="DZ87" t="str">
            <v/>
          </cell>
          <cell r="EA87" t="str">
            <v/>
          </cell>
          <cell r="EB87" t="str">
            <v>1</v>
          </cell>
          <cell r="EC87">
            <v>2.4628459199999999</v>
          </cell>
          <cell r="ED87">
            <v>2.4628459199999999</v>
          </cell>
          <cell r="EE87">
            <v>0</v>
          </cell>
          <cell r="EF87">
            <v>0</v>
          </cell>
          <cell r="EG87">
            <v>0</v>
          </cell>
          <cell r="EH87">
            <v>0</v>
          </cell>
          <cell r="EI87">
            <v>0</v>
          </cell>
          <cell r="EJ87">
            <v>0</v>
          </cell>
          <cell r="EK87">
            <v>0</v>
          </cell>
          <cell r="EL87">
            <v>0</v>
          </cell>
          <cell r="EM87">
            <v>2.4628459199999999</v>
          </cell>
          <cell r="EN87">
            <v>2.4628459199999999</v>
          </cell>
          <cell r="EO87">
            <v>0</v>
          </cell>
          <cell r="EP87">
            <v>0</v>
          </cell>
          <cell r="EQ87">
            <v>0</v>
          </cell>
          <cell r="ER87">
            <v>0</v>
          </cell>
          <cell r="ES87">
            <v>0</v>
          </cell>
          <cell r="ET87">
            <v>0</v>
          </cell>
          <cell r="EU87">
            <v>0</v>
          </cell>
          <cell r="EV87">
            <v>0</v>
          </cell>
          <cell r="EW87">
            <v>0</v>
          </cell>
          <cell r="EX87">
            <v>0</v>
          </cell>
          <cell r="EY87">
            <v>0</v>
          </cell>
          <cell r="EZ87">
            <v>0</v>
          </cell>
          <cell r="FA87">
            <v>0</v>
          </cell>
          <cell r="FB87">
            <v>2.4628459199999999</v>
          </cell>
          <cell r="FC87">
            <v>2.4628459199999999</v>
          </cell>
          <cell r="FD87">
            <v>0</v>
          </cell>
          <cell r="FE87">
            <v>0</v>
          </cell>
          <cell r="FF87">
            <v>0</v>
          </cell>
          <cell r="FG87">
            <v>1</v>
          </cell>
          <cell r="FH87">
            <v>1</v>
          </cell>
          <cell r="FI87">
            <v>1</v>
          </cell>
          <cell r="FJ87">
            <v>1</v>
          </cell>
          <cell r="FK87" t="str">
            <v>1 1 1 1</v>
          </cell>
          <cell r="FN87" t="str">
            <v>нд</v>
          </cell>
          <cell r="FO87" t="str">
            <v>нд</v>
          </cell>
          <cell r="FP87" t="str">
            <v>нд</v>
          </cell>
          <cell r="FQ87" t="str">
            <v>нд</v>
          </cell>
          <cell r="FR87" t="str">
            <v>нд</v>
          </cell>
          <cell r="FS87" t="str">
            <v>нд</v>
          </cell>
          <cell r="FT87" t="str">
            <v>нд</v>
          </cell>
          <cell r="FU87" t="str">
            <v>нд</v>
          </cell>
          <cell r="FV87" t="str">
            <v>нд</v>
          </cell>
          <cell r="FW87" t="str">
            <v>нд</v>
          </cell>
          <cell r="FX87" t="str">
            <v>нд</v>
          </cell>
          <cell r="FZ87">
            <v>0</v>
          </cell>
          <cell r="GA87">
            <v>0</v>
          </cell>
          <cell r="GB87">
            <v>0</v>
          </cell>
          <cell r="GC87">
            <v>0</v>
          </cell>
          <cell r="GD87">
            <v>0</v>
          </cell>
          <cell r="GE87">
            <v>0</v>
          </cell>
          <cell r="GF87">
            <v>0</v>
          </cell>
          <cell r="GG87">
            <v>0</v>
          </cell>
          <cell r="GH87">
            <v>0</v>
          </cell>
          <cell r="GI87">
            <v>0</v>
          </cell>
          <cell r="GJ87">
            <v>0</v>
          </cell>
          <cell r="GK87" t="str">
            <v>нд</v>
          </cell>
          <cell r="GL87" t="str">
            <v>нд</v>
          </cell>
          <cell r="GM87" t="str">
            <v>нд</v>
          </cell>
          <cell r="GN87" t="str">
            <v>нд</v>
          </cell>
          <cell r="GO87" t="str">
            <v>нд</v>
          </cell>
          <cell r="GP87" t="str">
            <v>нд</v>
          </cell>
          <cell r="GQ87" t="str">
            <v>нд</v>
          </cell>
          <cell r="GR87" t="str">
            <v>нд</v>
          </cell>
          <cell r="GS87" t="str">
            <v>нд</v>
          </cell>
          <cell r="GT87" t="str">
            <v>нд</v>
          </cell>
          <cell r="GU87" t="str">
            <v>нд</v>
          </cell>
          <cell r="GV87" t="str">
            <v>нд</v>
          </cell>
          <cell r="GW87" t="str">
            <v>нд</v>
          </cell>
          <cell r="GX87" t="str">
            <v>нд</v>
          </cell>
          <cell r="GY87" t="str">
            <v>нд</v>
          </cell>
          <cell r="GZ87" t="str">
            <v>нд</v>
          </cell>
          <cell r="HA87" t="str">
            <v>нд</v>
          </cell>
          <cell r="HB87" t="str">
            <v>нд</v>
          </cell>
          <cell r="HC87" t="str">
            <v>нд</v>
          </cell>
          <cell r="HD87" t="str">
            <v>нд</v>
          </cell>
          <cell r="HE87" t="str">
            <v>нд</v>
          </cell>
          <cell r="HF87" t="str">
            <v>нд</v>
          </cell>
          <cell r="HG87" t="str">
            <v>нд</v>
          </cell>
          <cell r="HH87" t="str">
            <v>нд</v>
          </cell>
          <cell r="HI87" t="str">
            <v>нд</v>
          </cell>
          <cell r="HJ87" t="str">
            <v>нд</v>
          </cell>
          <cell r="HK87" t="str">
            <v>нд</v>
          </cell>
          <cell r="HL87" t="str">
            <v>нд</v>
          </cell>
          <cell r="HM87" t="str">
            <v>нд</v>
          </cell>
          <cell r="HN87" t="str">
            <v>нд</v>
          </cell>
          <cell r="HO87" t="str">
            <v>нд</v>
          </cell>
          <cell r="HP87" t="str">
            <v>нд</v>
          </cell>
          <cell r="HQ87" t="str">
            <v>нд</v>
          </cell>
          <cell r="HR87" t="str">
            <v>нд</v>
          </cell>
          <cell r="HS87" t="str">
            <v>нд</v>
          </cell>
          <cell r="HT87" t="str">
            <v>нд</v>
          </cell>
          <cell r="HU87" t="str">
            <v>нд</v>
          </cell>
          <cell r="HV87" t="str">
            <v>нд</v>
          </cell>
          <cell r="HW87" t="str">
            <v>нд</v>
          </cell>
          <cell r="HX87" t="str">
            <v>нд</v>
          </cell>
          <cell r="HY87" t="str">
            <v>нд</v>
          </cell>
          <cell r="HZ87" t="str">
            <v>нд</v>
          </cell>
          <cell r="IA87" t="str">
            <v>нд</v>
          </cell>
          <cell r="IB87" t="str">
            <v>нд</v>
          </cell>
          <cell r="IC87" t="str">
            <v>нд</v>
          </cell>
          <cell r="ID87" t="str">
            <v>нд</v>
          </cell>
          <cell r="IE87" t="str">
            <v>нд</v>
          </cell>
          <cell r="IF87" t="str">
            <v>нд</v>
          </cell>
          <cell r="IG87" t="str">
            <v>нд</v>
          </cell>
          <cell r="IH87" t="str">
            <v>нд</v>
          </cell>
          <cell r="II87" t="str">
            <v>нд</v>
          </cell>
          <cell r="IJ87" t="str">
            <v>нд</v>
          </cell>
          <cell r="IK87" t="str">
            <v>нд</v>
          </cell>
          <cell r="IL87" t="str">
            <v>нд</v>
          </cell>
          <cell r="IM87" t="str">
            <v>нд</v>
          </cell>
          <cell r="IN87" t="str">
            <v>нд</v>
          </cell>
          <cell r="IO87" t="str">
            <v>нд</v>
          </cell>
          <cell r="IP87" t="str">
            <v>нд</v>
          </cell>
          <cell r="IQ87" t="str">
            <v>нд</v>
          </cell>
          <cell r="IR87" t="str">
            <v>нд</v>
          </cell>
          <cell r="IS87" t="str">
            <v>нд</v>
          </cell>
          <cell r="IT87" t="str">
            <v>нд</v>
          </cell>
          <cell r="IU87" t="str">
            <v>нд</v>
          </cell>
          <cell r="IV87" t="str">
            <v>нд</v>
          </cell>
          <cell r="IW87" t="str">
            <v>нд</v>
          </cell>
          <cell r="IX87" t="str">
            <v>нд</v>
          </cell>
          <cell r="IY87">
            <v>0</v>
          </cell>
          <cell r="IZ87">
            <v>0</v>
          </cell>
          <cell r="JA87">
            <v>0</v>
          </cell>
          <cell r="JB87">
            <v>0</v>
          </cell>
          <cell r="JC87">
            <v>0</v>
          </cell>
          <cell r="JD87">
            <v>0</v>
          </cell>
          <cell r="JE87">
            <v>0</v>
          </cell>
          <cell r="JF87">
            <v>0</v>
          </cell>
          <cell r="JG87">
            <v>0</v>
          </cell>
          <cell r="JH87">
            <v>0</v>
          </cell>
          <cell r="JI87">
            <v>0</v>
          </cell>
          <cell r="JJ87">
            <v>0</v>
          </cell>
          <cell r="JK87">
            <v>0</v>
          </cell>
          <cell r="JL87">
            <v>0</v>
          </cell>
          <cell r="JM87">
            <v>0</v>
          </cell>
          <cell r="JN87">
            <v>0</v>
          </cell>
          <cell r="JO87">
            <v>0</v>
          </cell>
          <cell r="JP87">
            <v>0</v>
          </cell>
          <cell r="JQ87">
            <v>0</v>
          </cell>
          <cell r="JR87">
            <v>0</v>
          </cell>
          <cell r="JS87">
            <v>0</v>
          </cell>
          <cell r="JT87">
            <v>0</v>
          </cell>
          <cell r="JU87">
            <v>0</v>
          </cell>
          <cell r="JV87">
            <v>0</v>
          </cell>
          <cell r="JW87">
            <v>0</v>
          </cell>
          <cell r="JX87">
            <v>0</v>
          </cell>
          <cell r="JY87">
            <v>0</v>
          </cell>
          <cell r="JZ87">
            <v>0</v>
          </cell>
          <cell r="KA87">
            <v>0</v>
          </cell>
          <cell r="KB87">
            <v>0</v>
          </cell>
          <cell r="KC87">
            <v>0</v>
          </cell>
          <cell r="KD87">
            <v>0</v>
          </cell>
          <cell r="KE87">
            <v>0</v>
          </cell>
          <cell r="KF87">
            <v>0</v>
          </cell>
          <cell r="KG87">
            <v>0</v>
          </cell>
          <cell r="KH87">
            <v>0</v>
          </cell>
          <cell r="KI87">
            <v>0</v>
          </cell>
          <cell r="KJ87">
            <v>0</v>
          </cell>
          <cell r="KK87">
            <v>0</v>
          </cell>
          <cell r="KL87">
            <v>0</v>
          </cell>
          <cell r="KM87">
            <v>0</v>
          </cell>
          <cell r="KN87">
            <v>0</v>
          </cell>
          <cell r="KO87">
            <v>0</v>
          </cell>
          <cell r="KP87">
            <v>0</v>
          </cell>
          <cell r="KQ87">
            <v>0</v>
          </cell>
          <cell r="KR87">
            <v>0</v>
          </cell>
          <cell r="KS87">
            <v>0</v>
          </cell>
          <cell r="KT87">
            <v>0</v>
          </cell>
          <cell r="KU87">
            <v>0</v>
          </cell>
          <cell r="KV87">
            <v>0</v>
          </cell>
          <cell r="KW87">
            <v>0</v>
          </cell>
          <cell r="KX87">
            <v>0</v>
          </cell>
          <cell r="KY87">
            <v>0</v>
          </cell>
          <cell r="KZ87">
            <v>0</v>
          </cell>
          <cell r="LA87">
            <v>0</v>
          </cell>
          <cell r="LB87">
            <v>0</v>
          </cell>
          <cell r="LC87">
            <v>0</v>
          </cell>
          <cell r="LD87">
            <v>0</v>
          </cell>
          <cell r="LE87">
            <v>0</v>
          </cell>
          <cell r="LF87">
            <v>0</v>
          </cell>
          <cell r="LG87">
            <v>0</v>
          </cell>
          <cell r="LH87">
            <v>0</v>
          </cell>
          <cell r="LI87">
            <v>0</v>
          </cell>
          <cell r="LJ87">
            <v>0</v>
          </cell>
          <cell r="LK87">
            <v>0</v>
          </cell>
          <cell r="LL87">
            <v>0</v>
          </cell>
          <cell r="LQ87" t="str">
            <v>нд</v>
          </cell>
          <cell r="LR87" t="str">
            <v>нд</v>
          </cell>
          <cell r="LS87" t="str">
            <v>нд</v>
          </cell>
          <cell r="LT87" t="str">
            <v>нд</v>
          </cell>
          <cell r="LU87" t="str">
            <v>нд</v>
          </cell>
          <cell r="LX87">
            <v>0</v>
          </cell>
          <cell r="LY87">
            <v>0</v>
          </cell>
          <cell r="LZ87">
            <v>0</v>
          </cell>
          <cell r="MA87">
            <v>0</v>
          </cell>
          <cell r="MB87">
            <v>0</v>
          </cell>
          <cell r="MC87" t="str">
            <v>нд</v>
          </cell>
          <cell r="MD87" t="str">
            <v>нд</v>
          </cell>
          <cell r="ME87" t="str">
            <v>нд</v>
          </cell>
          <cell r="MF87" t="str">
            <v>нд</v>
          </cell>
          <cell r="MG87" t="str">
            <v>нд</v>
          </cell>
          <cell r="MH87" t="str">
            <v>нд</v>
          </cell>
          <cell r="MI87" t="str">
            <v>нд</v>
          </cell>
          <cell r="MJ87" t="str">
            <v>нд</v>
          </cell>
          <cell r="MK87" t="str">
            <v>нд</v>
          </cell>
          <cell r="ML87" t="str">
            <v>нд</v>
          </cell>
          <cell r="MM87" t="str">
            <v>нд</v>
          </cell>
          <cell r="MN87" t="str">
            <v>нд</v>
          </cell>
          <cell r="MO87" t="str">
            <v>нд</v>
          </cell>
          <cell r="MP87" t="str">
            <v>нд</v>
          </cell>
          <cell r="MQ87" t="str">
            <v>нд</v>
          </cell>
          <cell r="MR87" t="str">
            <v>нд</v>
          </cell>
          <cell r="MS87" t="str">
            <v>нд</v>
          </cell>
          <cell r="MT87" t="str">
            <v>нд</v>
          </cell>
          <cell r="MU87" t="str">
            <v>нд</v>
          </cell>
          <cell r="MV87" t="str">
            <v>нд</v>
          </cell>
          <cell r="MW87" t="str">
            <v>нд</v>
          </cell>
          <cell r="MX87" t="str">
            <v>нд</v>
          </cell>
          <cell r="MY87" t="str">
            <v>нд</v>
          </cell>
          <cell r="MZ87" t="str">
            <v>нд</v>
          </cell>
          <cell r="NA87" t="str">
            <v>нд</v>
          </cell>
          <cell r="NB87" t="str">
            <v>нд</v>
          </cell>
          <cell r="NC87" t="str">
            <v>нд</v>
          </cell>
          <cell r="ND87" t="str">
            <v>нд</v>
          </cell>
          <cell r="NE87" t="str">
            <v>нд</v>
          </cell>
          <cell r="NF87" t="str">
            <v>нд</v>
          </cell>
          <cell r="NG87">
            <v>0</v>
          </cell>
          <cell r="NH87">
            <v>0</v>
          </cell>
          <cell r="NI87">
            <v>0</v>
          </cell>
          <cell r="NJ87">
            <v>0</v>
          </cell>
          <cell r="NK87">
            <v>0</v>
          </cell>
          <cell r="NL87">
            <v>0</v>
          </cell>
          <cell r="NM87">
            <v>0</v>
          </cell>
          <cell r="NN87">
            <v>0</v>
          </cell>
          <cell r="NO87">
            <v>0</v>
          </cell>
          <cell r="NP87">
            <v>0</v>
          </cell>
          <cell r="NQ87">
            <v>0</v>
          </cell>
          <cell r="NR87">
            <v>0</v>
          </cell>
          <cell r="NS87">
            <v>0</v>
          </cell>
          <cell r="NT87">
            <v>0</v>
          </cell>
          <cell r="NU87">
            <v>0</v>
          </cell>
          <cell r="NV87">
            <v>0</v>
          </cell>
          <cell r="NW87">
            <v>0</v>
          </cell>
          <cell r="NX87">
            <v>0</v>
          </cell>
          <cell r="NY87">
            <v>0</v>
          </cell>
          <cell r="NZ87">
            <v>0</v>
          </cell>
          <cell r="OA87">
            <v>0</v>
          </cell>
          <cell r="OB87">
            <v>0</v>
          </cell>
          <cell r="OC87">
            <v>0</v>
          </cell>
          <cell r="OD87">
            <v>0</v>
          </cell>
          <cell r="OE87">
            <v>0</v>
          </cell>
          <cell r="OF87">
            <v>0</v>
          </cell>
          <cell r="OG87">
            <v>0</v>
          </cell>
          <cell r="OH87">
            <v>0</v>
          </cell>
          <cell r="OI87">
            <v>0</v>
          </cell>
          <cell r="OJ87">
            <v>0</v>
          </cell>
          <cell r="OL87">
            <v>2024</v>
          </cell>
          <cell r="OM87">
            <v>2025</v>
          </cell>
          <cell r="ON87">
            <v>2025</v>
          </cell>
          <cell r="OO87">
            <v>2025</v>
          </cell>
          <cell r="OP87" t="str">
            <v>п</v>
          </cell>
          <cell r="OT87">
            <v>2.9554151000000002</v>
          </cell>
          <cell r="OV87">
            <v>0</v>
          </cell>
          <cell r="OW87">
            <v>0</v>
          </cell>
          <cell r="OX87">
            <v>0</v>
          </cell>
          <cell r="OY87">
            <v>0</v>
          </cell>
          <cell r="OZ87">
            <v>0</v>
          </cell>
        </row>
        <row r="88">
          <cell r="A88" t="str">
            <v>N_Che471_23</v>
          </cell>
          <cell r="B88" t="str">
            <v>1.1.6</v>
          </cell>
          <cell r="C88" t="str">
            <v>Приобретение клещей токовых многофункциональных</v>
          </cell>
          <cell r="D88" t="str">
            <v>N_Che471_23</v>
          </cell>
          <cell r="E88" t="str">
            <v>нд</v>
          </cell>
          <cell r="H88">
            <v>0.95320680000000002</v>
          </cell>
          <cell r="J88">
            <v>0.95320680000000002</v>
          </cell>
          <cell r="K88">
            <v>0.95320680000000002</v>
          </cell>
          <cell r="L88">
            <v>0</v>
          </cell>
          <cell r="M88">
            <v>0</v>
          </cell>
          <cell r="N88">
            <v>0</v>
          </cell>
          <cell r="O88">
            <v>0</v>
          </cell>
          <cell r="P88">
            <v>0</v>
          </cell>
          <cell r="Q88">
            <v>0</v>
          </cell>
          <cell r="R88" t="str">
            <v>нд</v>
          </cell>
          <cell r="S88" t="str">
            <v>нд</v>
          </cell>
          <cell r="T88" t="str">
            <v>нд</v>
          </cell>
          <cell r="U88" t="str">
            <v>нд</v>
          </cell>
          <cell r="V88" t="str">
            <v>нд</v>
          </cell>
          <cell r="W88" t="str">
            <v>нд</v>
          </cell>
          <cell r="X88" t="str">
            <v>нд</v>
          </cell>
          <cell r="Y88" t="str">
            <v>нд</v>
          </cell>
          <cell r="Z88" t="str">
            <v>нд</v>
          </cell>
          <cell r="AA88" t="str">
            <v>нд</v>
          </cell>
          <cell r="AB88" t="str">
            <v>нд</v>
          </cell>
          <cell r="AC88" t="str">
            <v>нд</v>
          </cell>
          <cell r="AD88" t="str">
            <v>нд</v>
          </cell>
          <cell r="AE88" t="str">
            <v>нд</v>
          </cell>
          <cell r="AF88" t="str">
            <v>нд</v>
          </cell>
          <cell r="AG88" t="str">
            <v>нд</v>
          </cell>
          <cell r="AH88" t="str">
            <v>нд</v>
          </cell>
          <cell r="AI88" t="str">
            <v>нд</v>
          </cell>
          <cell r="AJ88" t="str">
            <v>нд</v>
          </cell>
          <cell r="AK88" t="str">
            <v>нд</v>
          </cell>
          <cell r="AL88" t="str">
            <v>нд</v>
          </cell>
          <cell r="AM88" t="str">
            <v>нд</v>
          </cell>
          <cell r="AN88" t="str">
            <v>нд</v>
          </cell>
          <cell r="AO88" t="str">
            <v>нд</v>
          </cell>
          <cell r="AP88" t="str">
            <v>нд</v>
          </cell>
          <cell r="AQ88" t="str">
            <v>нд</v>
          </cell>
          <cell r="AR88" t="str">
            <v>нд</v>
          </cell>
          <cell r="AS88" t="str">
            <v>нд</v>
          </cell>
          <cell r="AT88" t="str">
            <v>нд</v>
          </cell>
          <cell r="AU88" t="str">
            <v>нд</v>
          </cell>
          <cell r="AV88" t="str">
            <v>нд</v>
          </cell>
          <cell r="AW88" t="str">
            <v>нд</v>
          </cell>
          <cell r="AX88" t="str">
            <v>нд</v>
          </cell>
          <cell r="AY88" t="str">
            <v>нд</v>
          </cell>
          <cell r="AZ88" t="str">
            <v>нд</v>
          </cell>
          <cell r="BA88" t="str">
            <v>нд</v>
          </cell>
          <cell r="BB88">
            <v>1</v>
          </cell>
          <cell r="BC88">
            <v>2</v>
          </cell>
          <cell r="BD88">
            <v>3</v>
          </cell>
          <cell r="BE88" t="str">
            <v/>
          </cell>
          <cell r="BF88" t="str">
            <v>1 2 3</v>
          </cell>
          <cell r="BG88">
            <v>0.95320680000000002</v>
          </cell>
          <cell r="BH88">
            <v>0</v>
          </cell>
          <cell r="BI88">
            <v>0</v>
          </cell>
          <cell r="BJ88">
            <v>0.79433900000000002</v>
          </cell>
          <cell r="BK88">
            <v>0</v>
          </cell>
          <cell r="BL88">
            <v>0.1588678</v>
          </cell>
          <cell r="BM88">
            <v>0</v>
          </cell>
          <cell r="BN88">
            <v>0</v>
          </cell>
          <cell r="BO88">
            <v>0</v>
          </cell>
          <cell r="BP88">
            <v>0</v>
          </cell>
          <cell r="BQ88">
            <v>0</v>
          </cell>
          <cell r="BR88">
            <v>0</v>
          </cell>
          <cell r="BS88">
            <v>0.95320680000000002</v>
          </cell>
          <cell r="BT88">
            <v>0</v>
          </cell>
          <cell r="BU88">
            <v>0</v>
          </cell>
          <cell r="BV88">
            <v>0.79433900000000002</v>
          </cell>
          <cell r="BW88">
            <v>0</v>
          </cell>
          <cell r="BX88">
            <v>0.1588678</v>
          </cell>
          <cell r="BY88">
            <v>0</v>
          </cell>
          <cell r="BZ88">
            <v>0</v>
          </cell>
          <cell r="CA88">
            <v>0</v>
          </cell>
          <cell r="CB88">
            <v>0</v>
          </cell>
          <cell r="CC88">
            <v>0</v>
          </cell>
          <cell r="CD88">
            <v>0</v>
          </cell>
          <cell r="CE88">
            <v>0</v>
          </cell>
          <cell r="CF88">
            <v>0</v>
          </cell>
          <cell r="CG88">
            <v>0</v>
          </cell>
          <cell r="CH88">
            <v>0</v>
          </cell>
          <cell r="CI88">
            <v>0</v>
          </cell>
          <cell r="CJ88">
            <v>0</v>
          </cell>
          <cell r="CK88">
            <v>0.95320680000000002</v>
          </cell>
          <cell r="CL88">
            <v>0</v>
          </cell>
          <cell r="CM88">
            <v>0</v>
          </cell>
          <cell r="CN88">
            <v>0.79433900000000002</v>
          </cell>
          <cell r="CO88">
            <v>0</v>
          </cell>
          <cell r="CP88">
            <v>0.1588678</v>
          </cell>
          <cell r="CQ88">
            <v>1</v>
          </cell>
          <cell r="CR88">
            <v>2</v>
          </cell>
          <cell r="CS88">
            <v>3</v>
          </cell>
          <cell r="CT88" t="str">
            <v/>
          </cell>
          <cell r="CU88" t="str">
            <v>1 2 3</v>
          </cell>
          <cell r="CX88" t="str">
            <v>нд</v>
          </cell>
          <cell r="CY88" t="str">
            <v>нд</v>
          </cell>
          <cell r="CZ88" t="str">
            <v>нд</v>
          </cell>
          <cell r="DA88" t="str">
            <v>нд</v>
          </cell>
          <cell r="DB88" t="str">
            <v>нд</v>
          </cell>
          <cell r="DE88">
            <v>0.79433900000000002</v>
          </cell>
          <cell r="DG88">
            <v>0.79433900000000002</v>
          </cell>
          <cell r="DH88">
            <v>0</v>
          </cell>
          <cell r="DI88">
            <v>0.79433900000000002</v>
          </cell>
          <cell r="DJ88">
            <v>0</v>
          </cell>
          <cell r="DK88">
            <v>0</v>
          </cell>
          <cell r="DL88">
            <v>0.79433900000000002</v>
          </cell>
          <cell r="DM88">
            <v>0</v>
          </cell>
          <cell r="DN88" t="str">
            <v>нд</v>
          </cell>
          <cell r="DS88" t="str">
            <v>нд</v>
          </cell>
          <cell r="DT88" t="str">
            <v>нд</v>
          </cell>
          <cell r="DU88" t="str">
            <v>нд</v>
          </cell>
          <cell r="DV88" t="str">
            <v>нд</v>
          </cell>
          <cell r="DW88" t="str">
            <v>нд</v>
          </cell>
          <cell r="DX88" t="str">
            <v/>
          </cell>
          <cell r="DY88" t="str">
            <v/>
          </cell>
          <cell r="DZ88" t="str">
            <v/>
          </cell>
          <cell r="EA88" t="str">
            <v/>
          </cell>
          <cell r="EB88">
            <v>0</v>
          </cell>
          <cell r="EC88">
            <v>0</v>
          </cell>
          <cell r="ED88">
            <v>0</v>
          </cell>
          <cell r="EE88">
            <v>0</v>
          </cell>
          <cell r="EF88">
            <v>0</v>
          </cell>
          <cell r="EG88">
            <v>0</v>
          </cell>
          <cell r="EH88">
            <v>0</v>
          </cell>
          <cell r="EI88">
            <v>0</v>
          </cell>
          <cell r="EJ88">
            <v>0</v>
          </cell>
          <cell r="EK88">
            <v>0</v>
          </cell>
          <cell r="EL88">
            <v>0</v>
          </cell>
          <cell r="EM88">
            <v>0</v>
          </cell>
          <cell r="EN88">
            <v>0</v>
          </cell>
          <cell r="EO88">
            <v>0</v>
          </cell>
          <cell r="EP88">
            <v>0</v>
          </cell>
          <cell r="EQ88">
            <v>0</v>
          </cell>
          <cell r="ER88">
            <v>0</v>
          </cell>
          <cell r="ES88">
            <v>0</v>
          </cell>
          <cell r="ET88">
            <v>0</v>
          </cell>
          <cell r="EU88">
            <v>0</v>
          </cell>
          <cell r="EV88">
            <v>0</v>
          </cell>
          <cell r="EW88">
            <v>0</v>
          </cell>
          <cell r="EX88">
            <v>0</v>
          </cell>
          <cell r="EY88">
            <v>0</v>
          </cell>
          <cell r="EZ88">
            <v>0</v>
          </cell>
          <cell r="FA88">
            <v>0</v>
          </cell>
          <cell r="FB88">
            <v>0</v>
          </cell>
          <cell r="FC88">
            <v>0</v>
          </cell>
          <cell r="FD88">
            <v>0</v>
          </cell>
          <cell r="FE88">
            <v>0</v>
          </cell>
          <cell r="FF88">
            <v>0</v>
          </cell>
          <cell r="FG88">
            <v>1</v>
          </cell>
          <cell r="FH88">
            <v>1</v>
          </cell>
          <cell r="FI88">
            <v>1</v>
          </cell>
          <cell r="FJ88">
            <v>1</v>
          </cell>
          <cell r="FK88" t="str">
            <v>1 1 1 1</v>
          </cell>
          <cell r="FN88" t="str">
            <v>нд</v>
          </cell>
          <cell r="FO88" t="str">
            <v>нд</v>
          </cell>
          <cell r="FP88" t="str">
            <v>нд</v>
          </cell>
          <cell r="FQ88" t="str">
            <v>нд</v>
          </cell>
          <cell r="FR88" t="str">
            <v>нд</v>
          </cell>
          <cell r="FS88" t="str">
            <v>нд</v>
          </cell>
          <cell r="FT88" t="str">
            <v>нд</v>
          </cell>
          <cell r="FU88" t="str">
            <v>нд</v>
          </cell>
          <cell r="FV88" t="str">
            <v>нд</v>
          </cell>
          <cell r="FW88" t="str">
            <v>нд</v>
          </cell>
          <cell r="FX88" t="str">
            <v>нд</v>
          </cell>
          <cell r="FZ88">
            <v>0.79433900000000002</v>
          </cell>
          <cell r="GA88">
            <v>0</v>
          </cell>
          <cell r="GB88">
            <v>0</v>
          </cell>
          <cell r="GC88">
            <v>0</v>
          </cell>
          <cell r="GD88">
            <v>0</v>
          </cell>
          <cell r="GE88">
            <v>0</v>
          </cell>
          <cell r="GF88">
            <v>0</v>
          </cell>
          <cell r="GG88">
            <v>0</v>
          </cell>
          <cell r="GH88">
            <v>4</v>
          </cell>
          <cell r="GI88">
            <v>0</v>
          </cell>
          <cell r="GJ88">
            <v>4</v>
          </cell>
          <cell r="GK88" t="str">
            <v>нд</v>
          </cell>
          <cell r="GL88" t="str">
            <v>нд</v>
          </cell>
          <cell r="GM88" t="str">
            <v>нд</v>
          </cell>
          <cell r="GN88" t="str">
            <v>нд</v>
          </cell>
          <cell r="GO88" t="str">
            <v>нд</v>
          </cell>
          <cell r="GP88" t="str">
            <v>нд</v>
          </cell>
          <cell r="GQ88" t="str">
            <v>нд</v>
          </cell>
          <cell r="GR88" t="str">
            <v>нд</v>
          </cell>
          <cell r="GS88" t="str">
            <v>нд</v>
          </cell>
          <cell r="GT88" t="str">
            <v>нд</v>
          </cell>
          <cell r="GU88" t="str">
            <v>нд</v>
          </cell>
          <cell r="GV88" t="str">
            <v>нд</v>
          </cell>
          <cell r="GW88" t="str">
            <v>нд</v>
          </cell>
          <cell r="GX88" t="str">
            <v>нд</v>
          </cell>
          <cell r="GY88" t="str">
            <v>нд</v>
          </cell>
          <cell r="GZ88" t="str">
            <v>нд</v>
          </cell>
          <cell r="HA88" t="str">
            <v>нд</v>
          </cell>
          <cell r="HB88" t="str">
            <v>нд</v>
          </cell>
          <cell r="HC88" t="str">
            <v>нд</v>
          </cell>
          <cell r="HD88" t="str">
            <v>нд</v>
          </cell>
          <cell r="HE88" t="str">
            <v>нд</v>
          </cell>
          <cell r="HF88" t="str">
            <v>нд</v>
          </cell>
          <cell r="HG88" t="str">
            <v>нд</v>
          </cell>
          <cell r="HH88" t="str">
            <v>нд</v>
          </cell>
          <cell r="HI88" t="str">
            <v>нд</v>
          </cell>
          <cell r="HJ88" t="str">
            <v>нд</v>
          </cell>
          <cell r="HK88" t="str">
            <v>нд</v>
          </cell>
          <cell r="HL88" t="str">
            <v>нд</v>
          </cell>
          <cell r="HM88" t="str">
            <v>нд</v>
          </cell>
          <cell r="HN88" t="str">
            <v>нд</v>
          </cell>
          <cell r="HO88" t="str">
            <v>нд</v>
          </cell>
          <cell r="HP88" t="str">
            <v>нд</v>
          </cell>
          <cell r="HQ88" t="str">
            <v>нд</v>
          </cell>
          <cell r="HR88" t="str">
            <v>нд</v>
          </cell>
          <cell r="HS88" t="str">
            <v>нд</v>
          </cell>
          <cell r="HT88" t="str">
            <v>нд</v>
          </cell>
          <cell r="HU88" t="str">
            <v>нд</v>
          </cell>
          <cell r="HV88" t="str">
            <v>нд</v>
          </cell>
          <cell r="HW88" t="str">
            <v>нд</v>
          </cell>
          <cell r="HX88" t="str">
            <v>нд</v>
          </cell>
          <cell r="HY88" t="str">
            <v>нд</v>
          </cell>
          <cell r="HZ88" t="str">
            <v>нд</v>
          </cell>
          <cell r="IA88" t="str">
            <v>нд</v>
          </cell>
          <cell r="IB88" t="str">
            <v>нд</v>
          </cell>
          <cell r="IC88" t="str">
            <v>нд</v>
          </cell>
          <cell r="ID88" t="str">
            <v>нд</v>
          </cell>
          <cell r="IE88" t="str">
            <v>нд</v>
          </cell>
          <cell r="IF88" t="str">
            <v>нд</v>
          </cell>
          <cell r="IG88" t="str">
            <v>нд</v>
          </cell>
          <cell r="IH88" t="str">
            <v>нд</v>
          </cell>
          <cell r="II88" t="str">
            <v>нд</v>
          </cell>
          <cell r="IJ88" t="str">
            <v>нд</v>
          </cell>
          <cell r="IK88" t="str">
            <v>нд</v>
          </cell>
          <cell r="IL88" t="str">
            <v>нд</v>
          </cell>
          <cell r="IM88" t="str">
            <v>нд</v>
          </cell>
          <cell r="IN88" t="str">
            <v>нд</v>
          </cell>
          <cell r="IO88" t="str">
            <v>нд</v>
          </cell>
          <cell r="IP88" t="str">
            <v>нд</v>
          </cell>
          <cell r="IQ88" t="str">
            <v>нд</v>
          </cell>
          <cell r="IR88" t="str">
            <v>нд</v>
          </cell>
          <cell r="IS88" t="str">
            <v>нд</v>
          </cell>
          <cell r="IT88" t="str">
            <v>нд</v>
          </cell>
          <cell r="IU88" t="str">
            <v>нд</v>
          </cell>
          <cell r="IV88" t="str">
            <v>нд</v>
          </cell>
          <cell r="IW88" t="str">
            <v>нд</v>
          </cell>
          <cell r="IX88" t="str">
            <v>нд</v>
          </cell>
          <cell r="IY88">
            <v>0</v>
          </cell>
          <cell r="IZ88">
            <v>0</v>
          </cell>
          <cell r="JA88">
            <v>0</v>
          </cell>
          <cell r="JB88">
            <v>0</v>
          </cell>
          <cell r="JC88">
            <v>0</v>
          </cell>
          <cell r="JD88">
            <v>0</v>
          </cell>
          <cell r="JE88">
            <v>0</v>
          </cell>
          <cell r="JF88">
            <v>0</v>
          </cell>
          <cell r="JG88">
            <v>0</v>
          </cell>
          <cell r="JH88">
            <v>0</v>
          </cell>
          <cell r="JI88">
            <v>0</v>
          </cell>
          <cell r="JJ88">
            <v>0</v>
          </cell>
          <cell r="JK88">
            <v>0</v>
          </cell>
          <cell r="JL88">
            <v>0</v>
          </cell>
          <cell r="JM88">
            <v>0</v>
          </cell>
          <cell r="JN88">
            <v>0</v>
          </cell>
          <cell r="JO88">
            <v>0</v>
          </cell>
          <cell r="JP88">
            <v>0</v>
          </cell>
          <cell r="JQ88">
            <v>0</v>
          </cell>
          <cell r="JR88">
            <v>0</v>
          </cell>
          <cell r="JS88">
            <v>0</v>
          </cell>
          <cell r="JT88">
            <v>0</v>
          </cell>
          <cell r="JU88">
            <v>0</v>
          </cell>
          <cell r="JV88">
            <v>0</v>
          </cell>
          <cell r="JW88">
            <v>0</v>
          </cell>
          <cell r="JX88">
            <v>0</v>
          </cell>
          <cell r="JY88">
            <v>0</v>
          </cell>
          <cell r="JZ88">
            <v>0</v>
          </cell>
          <cell r="KA88">
            <v>0</v>
          </cell>
          <cell r="KB88">
            <v>0</v>
          </cell>
          <cell r="KC88">
            <v>0</v>
          </cell>
          <cell r="KD88">
            <v>0</v>
          </cell>
          <cell r="KE88">
            <v>0</v>
          </cell>
          <cell r="KF88">
            <v>0</v>
          </cell>
          <cell r="KG88">
            <v>0</v>
          </cell>
          <cell r="KH88">
            <v>0</v>
          </cell>
          <cell r="KI88">
            <v>0</v>
          </cell>
          <cell r="KJ88">
            <v>0</v>
          </cell>
          <cell r="KK88">
            <v>0</v>
          </cell>
          <cell r="KL88">
            <v>0</v>
          </cell>
          <cell r="KM88">
            <v>0</v>
          </cell>
          <cell r="KN88">
            <v>0</v>
          </cell>
          <cell r="KO88">
            <v>0</v>
          </cell>
          <cell r="KP88">
            <v>0</v>
          </cell>
          <cell r="KQ88">
            <v>0</v>
          </cell>
          <cell r="KR88">
            <v>0</v>
          </cell>
          <cell r="KS88">
            <v>0</v>
          </cell>
          <cell r="KT88">
            <v>0</v>
          </cell>
          <cell r="KU88">
            <v>0</v>
          </cell>
          <cell r="KV88">
            <v>0</v>
          </cell>
          <cell r="KW88">
            <v>0</v>
          </cell>
          <cell r="KX88">
            <v>0</v>
          </cell>
          <cell r="KY88">
            <v>0</v>
          </cell>
          <cell r="KZ88">
            <v>0</v>
          </cell>
          <cell r="LA88">
            <v>0</v>
          </cell>
          <cell r="LB88">
            <v>0</v>
          </cell>
          <cell r="LC88">
            <v>0</v>
          </cell>
          <cell r="LD88">
            <v>0</v>
          </cell>
          <cell r="LE88">
            <v>0</v>
          </cell>
          <cell r="LF88">
            <v>0</v>
          </cell>
          <cell r="LG88">
            <v>0</v>
          </cell>
          <cell r="LH88">
            <v>0</v>
          </cell>
          <cell r="LI88">
            <v>0</v>
          </cell>
          <cell r="LJ88">
            <v>0</v>
          </cell>
          <cell r="LK88">
            <v>0</v>
          </cell>
          <cell r="LL88">
            <v>0</v>
          </cell>
          <cell r="LQ88" t="str">
            <v>нд</v>
          </cell>
          <cell r="LR88" t="str">
            <v>нд</v>
          </cell>
          <cell r="LS88" t="str">
            <v>нд</v>
          </cell>
          <cell r="LT88" t="str">
            <v>нд</v>
          </cell>
          <cell r="LU88" t="str">
            <v>нд</v>
          </cell>
          <cell r="LX88">
            <v>0</v>
          </cell>
          <cell r="LY88">
            <v>0</v>
          </cell>
          <cell r="LZ88">
            <v>0</v>
          </cell>
          <cell r="MA88">
            <v>0</v>
          </cell>
          <cell r="MB88">
            <v>0</v>
          </cell>
          <cell r="MC88" t="str">
            <v>нд</v>
          </cell>
          <cell r="MD88" t="str">
            <v>нд</v>
          </cell>
          <cell r="ME88" t="str">
            <v>нд</v>
          </cell>
          <cell r="MF88" t="str">
            <v>нд</v>
          </cell>
          <cell r="MG88" t="str">
            <v>нд</v>
          </cell>
          <cell r="MH88" t="str">
            <v>нд</v>
          </cell>
          <cell r="MI88" t="str">
            <v>нд</v>
          </cell>
          <cell r="MJ88" t="str">
            <v>нд</v>
          </cell>
          <cell r="MK88" t="str">
            <v>нд</v>
          </cell>
          <cell r="ML88" t="str">
            <v>нд</v>
          </cell>
          <cell r="MM88" t="str">
            <v>нд</v>
          </cell>
          <cell r="MN88" t="str">
            <v>нд</v>
          </cell>
          <cell r="MO88" t="str">
            <v>нд</v>
          </cell>
          <cell r="MP88" t="str">
            <v>нд</v>
          </cell>
          <cell r="MQ88" t="str">
            <v>нд</v>
          </cell>
          <cell r="MR88" t="str">
            <v>нд</v>
          </cell>
          <cell r="MS88" t="str">
            <v>нд</v>
          </cell>
          <cell r="MT88" t="str">
            <v>нд</v>
          </cell>
          <cell r="MU88" t="str">
            <v>нд</v>
          </cell>
          <cell r="MV88" t="str">
            <v>нд</v>
          </cell>
          <cell r="MW88" t="str">
            <v>нд</v>
          </cell>
          <cell r="MX88" t="str">
            <v>нд</v>
          </cell>
          <cell r="MY88" t="str">
            <v>нд</v>
          </cell>
          <cell r="MZ88" t="str">
            <v>нд</v>
          </cell>
          <cell r="NA88" t="str">
            <v>нд</v>
          </cell>
          <cell r="NB88" t="str">
            <v>нд</v>
          </cell>
          <cell r="NC88" t="str">
            <v>нд</v>
          </cell>
          <cell r="ND88" t="str">
            <v>нд</v>
          </cell>
          <cell r="NE88" t="str">
            <v>нд</v>
          </cell>
          <cell r="NF88" t="str">
            <v>нд</v>
          </cell>
          <cell r="NG88">
            <v>0</v>
          </cell>
          <cell r="NH88">
            <v>0</v>
          </cell>
          <cell r="NI88">
            <v>0</v>
          </cell>
          <cell r="NJ88">
            <v>0</v>
          </cell>
          <cell r="NK88">
            <v>0</v>
          </cell>
          <cell r="NL88">
            <v>0</v>
          </cell>
          <cell r="NM88">
            <v>0</v>
          </cell>
          <cell r="NN88">
            <v>0</v>
          </cell>
          <cell r="NO88">
            <v>0</v>
          </cell>
          <cell r="NP88">
            <v>0</v>
          </cell>
          <cell r="NQ88">
            <v>0</v>
          </cell>
          <cell r="NR88">
            <v>0</v>
          </cell>
          <cell r="NS88">
            <v>0</v>
          </cell>
          <cell r="NT88">
            <v>0</v>
          </cell>
          <cell r="NU88">
            <v>0</v>
          </cell>
          <cell r="NV88">
            <v>0</v>
          </cell>
          <cell r="NW88">
            <v>0</v>
          </cell>
          <cell r="NX88">
            <v>0</v>
          </cell>
          <cell r="NY88">
            <v>0</v>
          </cell>
          <cell r="NZ88">
            <v>0</v>
          </cell>
          <cell r="OA88">
            <v>0</v>
          </cell>
          <cell r="OB88">
            <v>0</v>
          </cell>
          <cell r="OC88">
            <v>0</v>
          </cell>
          <cell r="OD88">
            <v>0</v>
          </cell>
          <cell r="OE88">
            <v>0</v>
          </cell>
          <cell r="OF88">
            <v>0</v>
          </cell>
          <cell r="OG88">
            <v>0</v>
          </cell>
          <cell r="OH88">
            <v>0</v>
          </cell>
          <cell r="OI88">
            <v>0</v>
          </cell>
          <cell r="OJ88">
            <v>0</v>
          </cell>
          <cell r="OL88">
            <v>2023</v>
          </cell>
          <cell r="OM88">
            <v>2023</v>
          </cell>
          <cell r="ON88">
            <v>2024</v>
          </cell>
          <cell r="OO88">
            <v>2024</v>
          </cell>
          <cell r="OP88" t="str">
            <v>з</v>
          </cell>
          <cell r="OT88">
            <v>0.95320680000000002</v>
          </cell>
          <cell r="OV88">
            <v>0</v>
          </cell>
          <cell r="OW88">
            <v>0</v>
          </cell>
          <cell r="OX88">
            <v>0</v>
          </cell>
          <cell r="OY88">
            <v>4</v>
          </cell>
          <cell r="OZ88">
            <v>0.79433900000000002</v>
          </cell>
        </row>
        <row r="89">
          <cell r="A89" t="str">
            <v>O_Che477_24</v>
          </cell>
          <cell r="B89" t="str">
            <v>1.1.6</v>
          </cell>
          <cell r="C89" t="str">
            <v>Приобретение оборудования для намотки кабеля на барабан УПК-25-РЧ-003 (Перемоточное устройство с электроприв.и РКУ)</v>
          </cell>
          <cell r="D89" t="str">
            <v>O_Che477_24</v>
          </cell>
          <cell r="E89" t="str">
            <v>нд</v>
          </cell>
          <cell r="H89">
            <v>0.43095766000000002</v>
          </cell>
          <cell r="J89">
            <v>0.43095765599999997</v>
          </cell>
          <cell r="K89">
            <v>0.43095765599999997</v>
          </cell>
          <cell r="L89">
            <v>0</v>
          </cell>
          <cell r="M89">
            <v>0</v>
          </cell>
          <cell r="N89">
            <v>0</v>
          </cell>
          <cell r="O89">
            <v>0</v>
          </cell>
          <cell r="P89">
            <v>0</v>
          </cell>
          <cell r="Q89">
            <v>0</v>
          </cell>
          <cell r="R89" t="str">
            <v>нд</v>
          </cell>
          <cell r="S89" t="str">
            <v>нд</v>
          </cell>
          <cell r="T89" t="str">
            <v>нд</v>
          </cell>
          <cell r="U89" t="str">
            <v>нд</v>
          </cell>
          <cell r="V89" t="str">
            <v>нд</v>
          </cell>
          <cell r="W89" t="str">
            <v>нд</v>
          </cell>
          <cell r="X89" t="str">
            <v>нд</v>
          </cell>
          <cell r="Y89" t="str">
            <v>нд</v>
          </cell>
          <cell r="Z89" t="str">
            <v>нд</v>
          </cell>
          <cell r="AA89" t="str">
            <v>нд</v>
          </cell>
          <cell r="AB89" t="str">
            <v>нд</v>
          </cell>
          <cell r="AC89" t="str">
            <v>нд</v>
          </cell>
          <cell r="AD89" t="str">
            <v>нд</v>
          </cell>
          <cell r="AE89" t="str">
            <v>нд</v>
          </cell>
          <cell r="AF89" t="str">
            <v>нд</v>
          </cell>
          <cell r="AG89" t="str">
            <v>нд</v>
          </cell>
          <cell r="AH89" t="str">
            <v>нд</v>
          </cell>
          <cell r="AI89" t="str">
            <v>нд</v>
          </cell>
          <cell r="AJ89" t="str">
            <v>нд</v>
          </cell>
          <cell r="AK89" t="str">
            <v>нд</v>
          </cell>
          <cell r="AL89" t="str">
            <v>нд</v>
          </cell>
          <cell r="AM89" t="str">
            <v>нд</v>
          </cell>
          <cell r="AN89" t="str">
            <v>нд</v>
          </cell>
          <cell r="AO89" t="str">
            <v>нд</v>
          </cell>
          <cell r="AP89" t="str">
            <v>нд</v>
          </cell>
          <cell r="AQ89" t="str">
            <v>нд</v>
          </cell>
          <cell r="AR89" t="str">
            <v>нд</v>
          </cell>
          <cell r="AS89" t="str">
            <v>нд</v>
          </cell>
          <cell r="AT89" t="str">
            <v>нд</v>
          </cell>
          <cell r="AU89" t="str">
            <v>нд</v>
          </cell>
          <cell r="AV89" t="str">
            <v>нд</v>
          </cell>
          <cell r="AW89" t="str">
            <v>нд</v>
          </cell>
          <cell r="AX89" t="str">
            <v>нд</v>
          </cell>
          <cell r="AY89" t="str">
            <v>нд</v>
          </cell>
          <cell r="AZ89" t="str">
            <v>нд</v>
          </cell>
          <cell r="BA89" t="str">
            <v>нд</v>
          </cell>
          <cell r="BB89">
            <v>1</v>
          </cell>
          <cell r="BC89">
            <v>2</v>
          </cell>
          <cell r="BD89">
            <v>3</v>
          </cell>
          <cell r="BE89" t="str">
            <v/>
          </cell>
          <cell r="BF89" t="str">
            <v>1 2 3</v>
          </cell>
          <cell r="BG89">
            <v>0.43095766000000002</v>
          </cell>
          <cell r="BH89">
            <v>0</v>
          </cell>
          <cell r="BI89">
            <v>0</v>
          </cell>
          <cell r="BJ89">
            <v>0.35913138333333339</v>
          </cell>
          <cell r="BK89">
            <v>0</v>
          </cell>
          <cell r="BL89">
            <v>7.1826276666666633E-2</v>
          </cell>
          <cell r="BM89">
            <v>0</v>
          </cell>
          <cell r="BN89">
            <v>0</v>
          </cell>
          <cell r="BO89">
            <v>0</v>
          </cell>
          <cell r="BP89">
            <v>0</v>
          </cell>
          <cell r="BQ89">
            <v>0</v>
          </cell>
          <cell r="BR89">
            <v>0</v>
          </cell>
          <cell r="BS89">
            <v>0.43095766000000002</v>
          </cell>
          <cell r="BT89">
            <v>0</v>
          </cell>
          <cell r="BU89">
            <v>0</v>
          </cell>
          <cell r="BV89">
            <v>0.35913138333333339</v>
          </cell>
          <cell r="BW89">
            <v>0</v>
          </cell>
          <cell r="BX89">
            <v>7.1826276666666633E-2</v>
          </cell>
          <cell r="BY89">
            <v>0</v>
          </cell>
          <cell r="BZ89">
            <v>0</v>
          </cell>
          <cell r="CA89">
            <v>0</v>
          </cell>
          <cell r="CB89">
            <v>0</v>
          </cell>
          <cell r="CC89">
            <v>0</v>
          </cell>
          <cell r="CD89">
            <v>0</v>
          </cell>
          <cell r="CE89">
            <v>0</v>
          </cell>
          <cell r="CF89">
            <v>0</v>
          </cell>
          <cell r="CG89">
            <v>0</v>
          </cell>
          <cell r="CH89">
            <v>0</v>
          </cell>
          <cell r="CI89">
            <v>0</v>
          </cell>
          <cell r="CJ89">
            <v>0</v>
          </cell>
          <cell r="CK89">
            <v>0.43095766000000002</v>
          </cell>
          <cell r="CL89">
            <v>0</v>
          </cell>
          <cell r="CM89">
            <v>0</v>
          </cell>
          <cell r="CN89">
            <v>0.35913138333333339</v>
          </cell>
          <cell r="CO89">
            <v>0</v>
          </cell>
          <cell r="CP89">
            <v>7.1826276666666633E-2</v>
          </cell>
          <cell r="CQ89">
            <v>1</v>
          </cell>
          <cell r="CR89">
            <v>2</v>
          </cell>
          <cell r="CS89">
            <v>3</v>
          </cell>
          <cell r="CT89" t="str">
            <v/>
          </cell>
          <cell r="CU89" t="str">
            <v>1 2 3</v>
          </cell>
          <cell r="CX89" t="str">
            <v>нд</v>
          </cell>
          <cell r="CY89" t="str">
            <v>нд</v>
          </cell>
          <cell r="CZ89" t="str">
            <v>нд</v>
          </cell>
          <cell r="DA89" t="str">
            <v>нд</v>
          </cell>
          <cell r="DB89" t="str">
            <v>нд</v>
          </cell>
          <cell r="DE89">
            <v>0.35913138</v>
          </cell>
          <cell r="DG89">
            <v>0.35913138</v>
          </cell>
          <cell r="DH89">
            <v>0.35913138</v>
          </cell>
          <cell r="DI89">
            <v>0</v>
          </cell>
          <cell r="DJ89">
            <v>0</v>
          </cell>
          <cell r="DK89">
            <v>0</v>
          </cell>
          <cell r="DL89">
            <v>0</v>
          </cell>
          <cell r="DM89">
            <v>0</v>
          </cell>
          <cell r="DN89" t="str">
            <v>нд</v>
          </cell>
          <cell r="DS89" t="str">
            <v>нд</v>
          </cell>
          <cell r="DT89" t="str">
            <v>нд</v>
          </cell>
          <cell r="DU89" t="str">
            <v>нд</v>
          </cell>
          <cell r="DV89" t="str">
            <v>нд</v>
          </cell>
          <cell r="DW89" t="str">
            <v>нд</v>
          </cell>
          <cell r="DX89">
            <v>1</v>
          </cell>
          <cell r="DY89" t="str">
            <v/>
          </cell>
          <cell r="DZ89" t="str">
            <v/>
          </cell>
          <cell r="EA89" t="str">
            <v/>
          </cell>
          <cell r="EB89" t="str">
            <v>1</v>
          </cell>
          <cell r="EC89">
            <v>0.35913138</v>
          </cell>
          <cell r="ED89">
            <v>0</v>
          </cell>
          <cell r="EE89">
            <v>0</v>
          </cell>
          <cell r="EF89">
            <v>0.35913138</v>
          </cell>
          <cell r="EG89">
            <v>0</v>
          </cell>
          <cell r="EH89">
            <v>0.35913138</v>
          </cell>
          <cell r="EI89">
            <v>0</v>
          </cell>
          <cell r="EJ89">
            <v>0</v>
          </cell>
          <cell r="EK89">
            <v>0.35913138</v>
          </cell>
          <cell r="EL89">
            <v>0</v>
          </cell>
          <cell r="EM89">
            <v>0</v>
          </cell>
          <cell r="EN89">
            <v>0</v>
          </cell>
          <cell r="EO89">
            <v>0</v>
          </cell>
          <cell r="EP89">
            <v>0</v>
          </cell>
          <cell r="EQ89">
            <v>0</v>
          </cell>
          <cell r="ER89">
            <v>0</v>
          </cell>
          <cell r="ES89">
            <v>0</v>
          </cell>
          <cell r="ET89">
            <v>0</v>
          </cell>
          <cell r="EU89">
            <v>0</v>
          </cell>
          <cell r="EV89">
            <v>0</v>
          </cell>
          <cell r="EW89">
            <v>0</v>
          </cell>
          <cell r="EX89">
            <v>0</v>
          </cell>
          <cell r="EY89">
            <v>0</v>
          </cell>
          <cell r="EZ89">
            <v>0</v>
          </cell>
          <cell r="FA89">
            <v>0</v>
          </cell>
          <cell r="FB89">
            <v>0</v>
          </cell>
          <cell r="FC89">
            <v>0</v>
          </cell>
          <cell r="FD89">
            <v>0</v>
          </cell>
          <cell r="FE89">
            <v>0</v>
          </cell>
          <cell r="FF89">
            <v>0</v>
          </cell>
          <cell r="FG89">
            <v>1</v>
          </cell>
          <cell r="FH89">
            <v>1</v>
          </cell>
          <cell r="FI89">
            <v>1</v>
          </cell>
          <cell r="FJ89">
            <v>1</v>
          </cell>
          <cell r="FK89" t="str">
            <v>1 1 1 1</v>
          </cell>
          <cell r="FN89" t="str">
            <v>нд</v>
          </cell>
          <cell r="FO89" t="str">
            <v>нд</v>
          </cell>
          <cell r="FP89" t="str">
            <v>нд</v>
          </cell>
          <cell r="FQ89" t="str">
            <v>нд</v>
          </cell>
          <cell r="FR89" t="str">
            <v>нд</v>
          </cell>
          <cell r="FS89" t="str">
            <v>нд</v>
          </cell>
          <cell r="FT89" t="str">
            <v>нд</v>
          </cell>
          <cell r="FU89" t="str">
            <v>нд</v>
          </cell>
          <cell r="FV89" t="str">
            <v>нд</v>
          </cell>
          <cell r="FW89" t="str">
            <v>нд</v>
          </cell>
          <cell r="FX89" t="str">
            <v>нд</v>
          </cell>
          <cell r="FZ89">
            <v>0</v>
          </cell>
          <cell r="GA89">
            <v>0</v>
          </cell>
          <cell r="GB89">
            <v>0</v>
          </cell>
          <cell r="GC89">
            <v>0</v>
          </cell>
          <cell r="GD89">
            <v>0</v>
          </cell>
          <cell r="GE89">
            <v>0</v>
          </cell>
          <cell r="GF89">
            <v>0</v>
          </cell>
          <cell r="GG89">
            <v>0</v>
          </cell>
          <cell r="GH89">
            <v>0</v>
          </cell>
          <cell r="GI89">
            <v>0</v>
          </cell>
          <cell r="GJ89">
            <v>0</v>
          </cell>
          <cell r="GK89" t="str">
            <v>нд</v>
          </cell>
          <cell r="GL89" t="str">
            <v>нд</v>
          </cell>
          <cell r="GM89" t="str">
            <v>нд</v>
          </cell>
          <cell r="GN89" t="str">
            <v>нд</v>
          </cell>
          <cell r="GO89" t="str">
            <v>нд</v>
          </cell>
          <cell r="GP89" t="str">
            <v>нд</v>
          </cell>
          <cell r="GQ89" t="str">
            <v>нд</v>
          </cell>
          <cell r="GR89" t="str">
            <v>нд</v>
          </cell>
          <cell r="GS89" t="str">
            <v>нд</v>
          </cell>
          <cell r="GT89" t="str">
            <v>нд</v>
          </cell>
          <cell r="GU89" t="str">
            <v>нд</v>
          </cell>
          <cell r="GV89" t="str">
            <v>нд</v>
          </cell>
          <cell r="GW89" t="str">
            <v>нд</v>
          </cell>
          <cell r="GX89" t="str">
            <v>нд</v>
          </cell>
          <cell r="GY89" t="str">
            <v>нд</v>
          </cell>
          <cell r="GZ89" t="str">
            <v>нд</v>
          </cell>
          <cell r="HA89" t="str">
            <v>нд</v>
          </cell>
          <cell r="HB89" t="str">
            <v>нд</v>
          </cell>
          <cell r="HC89" t="str">
            <v>нд</v>
          </cell>
          <cell r="HD89" t="str">
            <v>нд</v>
          </cell>
          <cell r="HE89" t="str">
            <v>нд</v>
          </cell>
          <cell r="HF89" t="str">
            <v>нд</v>
          </cell>
          <cell r="HG89" t="str">
            <v>нд</v>
          </cell>
          <cell r="HH89" t="str">
            <v>нд</v>
          </cell>
          <cell r="HI89" t="str">
            <v>нд</v>
          </cell>
          <cell r="HJ89" t="str">
            <v>нд</v>
          </cell>
          <cell r="HK89" t="str">
            <v>нд</v>
          </cell>
          <cell r="HL89" t="str">
            <v>нд</v>
          </cell>
          <cell r="HM89" t="str">
            <v>нд</v>
          </cell>
          <cell r="HN89" t="str">
            <v>нд</v>
          </cell>
          <cell r="HO89" t="str">
            <v>нд</v>
          </cell>
          <cell r="HP89" t="str">
            <v>нд</v>
          </cell>
          <cell r="HQ89" t="str">
            <v>нд</v>
          </cell>
          <cell r="HR89" t="str">
            <v>нд</v>
          </cell>
          <cell r="HS89" t="str">
            <v>нд</v>
          </cell>
          <cell r="HT89" t="str">
            <v>нд</v>
          </cell>
          <cell r="HU89" t="str">
            <v>нд</v>
          </cell>
          <cell r="HV89" t="str">
            <v>нд</v>
          </cell>
          <cell r="HW89" t="str">
            <v>нд</v>
          </cell>
          <cell r="HX89" t="str">
            <v>нд</v>
          </cell>
          <cell r="HY89" t="str">
            <v>нд</v>
          </cell>
          <cell r="HZ89" t="str">
            <v>нд</v>
          </cell>
          <cell r="IA89" t="str">
            <v>нд</v>
          </cell>
          <cell r="IB89" t="str">
            <v>нд</v>
          </cell>
          <cell r="IC89" t="str">
            <v>нд</v>
          </cell>
          <cell r="ID89" t="str">
            <v>нд</v>
          </cell>
          <cell r="IE89" t="str">
            <v>нд</v>
          </cell>
          <cell r="IF89" t="str">
            <v>нд</v>
          </cell>
          <cell r="IG89" t="str">
            <v>нд</v>
          </cell>
          <cell r="IH89" t="str">
            <v>нд</v>
          </cell>
          <cell r="II89" t="str">
            <v>нд</v>
          </cell>
          <cell r="IJ89" t="str">
            <v>нд</v>
          </cell>
          <cell r="IK89" t="str">
            <v>нд</v>
          </cell>
          <cell r="IL89" t="str">
            <v>нд</v>
          </cell>
          <cell r="IM89" t="str">
            <v>нд</v>
          </cell>
          <cell r="IN89" t="str">
            <v>нд</v>
          </cell>
          <cell r="IO89" t="str">
            <v>нд</v>
          </cell>
          <cell r="IP89" t="str">
            <v>нд</v>
          </cell>
          <cell r="IQ89" t="str">
            <v>нд</v>
          </cell>
          <cell r="IR89" t="str">
            <v>нд</v>
          </cell>
          <cell r="IS89" t="str">
            <v>нд</v>
          </cell>
          <cell r="IT89" t="str">
            <v>нд</v>
          </cell>
          <cell r="IU89" t="str">
            <v>нд</v>
          </cell>
          <cell r="IV89" t="str">
            <v>нд</v>
          </cell>
          <cell r="IW89" t="str">
            <v>нд</v>
          </cell>
          <cell r="IX89" t="str">
            <v>нд</v>
          </cell>
          <cell r="IY89">
            <v>0.35913138</v>
          </cell>
          <cell r="IZ89">
            <v>0</v>
          </cell>
          <cell r="JA89">
            <v>0</v>
          </cell>
          <cell r="JB89">
            <v>0</v>
          </cell>
          <cell r="JC89">
            <v>0</v>
          </cell>
          <cell r="JD89">
            <v>0</v>
          </cell>
          <cell r="JE89">
            <v>0</v>
          </cell>
          <cell r="JF89">
            <v>0</v>
          </cell>
          <cell r="JG89">
            <v>1</v>
          </cell>
          <cell r="JH89">
            <v>0</v>
          </cell>
          <cell r="JI89">
            <v>1</v>
          </cell>
          <cell r="JJ89">
            <v>0.35913138</v>
          </cell>
          <cell r="JK89">
            <v>0</v>
          </cell>
          <cell r="JL89">
            <v>0</v>
          </cell>
          <cell r="JM89">
            <v>0</v>
          </cell>
          <cell r="JN89">
            <v>0</v>
          </cell>
          <cell r="JO89">
            <v>0</v>
          </cell>
          <cell r="JP89">
            <v>0</v>
          </cell>
          <cell r="JQ89">
            <v>0</v>
          </cell>
          <cell r="JR89">
            <v>1</v>
          </cell>
          <cell r="JS89">
            <v>0</v>
          </cell>
          <cell r="JT89">
            <v>1</v>
          </cell>
          <cell r="JU89">
            <v>0</v>
          </cell>
          <cell r="JV89">
            <v>0</v>
          </cell>
          <cell r="JW89">
            <v>0</v>
          </cell>
          <cell r="JX89">
            <v>0</v>
          </cell>
          <cell r="JY89">
            <v>0</v>
          </cell>
          <cell r="JZ89">
            <v>0</v>
          </cell>
          <cell r="KA89">
            <v>0</v>
          </cell>
          <cell r="KB89">
            <v>0</v>
          </cell>
          <cell r="KC89">
            <v>0</v>
          </cell>
          <cell r="KD89">
            <v>0</v>
          </cell>
          <cell r="KE89">
            <v>0</v>
          </cell>
          <cell r="KF89">
            <v>0</v>
          </cell>
          <cell r="KG89">
            <v>0</v>
          </cell>
          <cell r="KH89">
            <v>0</v>
          </cell>
          <cell r="KI89">
            <v>0</v>
          </cell>
          <cell r="KJ89">
            <v>0</v>
          </cell>
          <cell r="KK89">
            <v>0</v>
          </cell>
          <cell r="KL89">
            <v>0</v>
          </cell>
          <cell r="KM89">
            <v>0</v>
          </cell>
          <cell r="KN89">
            <v>0</v>
          </cell>
          <cell r="KO89">
            <v>0</v>
          </cell>
          <cell r="KP89">
            <v>0</v>
          </cell>
          <cell r="KQ89">
            <v>0</v>
          </cell>
          <cell r="KR89">
            <v>0</v>
          </cell>
          <cell r="KS89">
            <v>0</v>
          </cell>
          <cell r="KT89">
            <v>0</v>
          </cell>
          <cell r="KU89">
            <v>0</v>
          </cell>
          <cell r="KV89">
            <v>0</v>
          </cell>
          <cell r="KW89">
            <v>0</v>
          </cell>
          <cell r="KX89">
            <v>0</v>
          </cell>
          <cell r="KY89">
            <v>0</v>
          </cell>
          <cell r="KZ89">
            <v>0</v>
          </cell>
          <cell r="LA89">
            <v>0</v>
          </cell>
          <cell r="LB89">
            <v>0</v>
          </cell>
          <cell r="LC89">
            <v>0</v>
          </cell>
          <cell r="LD89">
            <v>0</v>
          </cell>
          <cell r="LE89">
            <v>0</v>
          </cell>
          <cell r="LF89">
            <v>0</v>
          </cell>
          <cell r="LG89">
            <v>0</v>
          </cell>
          <cell r="LH89">
            <v>0</v>
          </cell>
          <cell r="LI89">
            <v>0</v>
          </cell>
          <cell r="LJ89">
            <v>0</v>
          </cell>
          <cell r="LK89">
            <v>0</v>
          </cell>
          <cell r="LL89">
            <v>0</v>
          </cell>
          <cell r="LQ89" t="str">
            <v>нд</v>
          </cell>
          <cell r="LR89" t="str">
            <v>нд</v>
          </cell>
          <cell r="LS89" t="str">
            <v>нд</v>
          </cell>
          <cell r="LT89" t="str">
            <v>нд</v>
          </cell>
          <cell r="LU89" t="str">
            <v>нд</v>
          </cell>
          <cell r="LX89">
            <v>0</v>
          </cell>
          <cell r="LY89">
            <v>0</v>
          </cell>
          <cell r="LZ89">
            <v>0</v>
          </cell>
          <cell r="MA89">
            <v>0</v>
          </cell>
          <cell r="MB89">
            <v>0</v>
          </cell>
          <cell r="MC89" t="str">
            <v>нд</v>
          </cell>
          <cell r="MD89" t="str">
            <v>нд</v>
          </cell>
          <cell r="ME89" t="str">
            <v>нд</v>
          </cell>
          <cell r="MF89" t="str">
            <v>нд</v>
          </cell>
          <cell r="MG89" t="str">
            <v>нд</v>
          </cell>
          <cell r="MH89" t="str">
            <v>нд</v>
          </cell>
          <cell r="MI89" t="str">
            <v>нд</v>
          </cell>
          <cell r="MJ89" t="str">
            <v>нд</v>
          </cell>
          <cell r="MK89" t="str">
            <v>нд</v>
          </cell>
          <cell r="ML89" t="str">
            <v>нд</v>
          </cell>
          <cell r="MM89" t="str">
            <v>нд</v>
          </cell>
          <cell r="MN89" t="str">
            <v>нд</v>
          </cell>
          <cell r="MO89" t="str">
            <v>нд</v>
          </cell>
          <cell r="MP89" t="str">
            <v>нд</v>
          </cell>
          <cell r="MQ89" t="str">
            <v>нд</v>
          </cell>
          <cell r="MR89" t="str">
            <v>нд</v>
          </cell>
          <cell r="MS89" t="str">
            <v>нд</v>
          </cell>
          <cell r="MT89" t="str">
            <v>нд</v>
          </cell>
          <cell r="MU89" t="str">
            <v>нд</v>
          </cell>
          <cell r="MV89" t="str">
            <v>нд</v>
          </cell>
          <cell r="MW89" t="str">
            <v>нд</v>
          </cell>
          <cell r="MX89" t="str">
            <v>нд</v>
          </cell>
          <cell r="MY89" t="str">
            <v>нд</v>
          </cell>
          <cell r="MZ89" t="str">
            <v>нд</v>
          </cell>
          <cell r="NA89" t="str">
            <v>нд</v>
          </cell>
          <cell r="NB89" t="str">
            <v>нд</v>
          </cell>
          <cell r="NC89" t="str">
            <v>нд</v>
          </cell>
          <cell r="ND89" t="str">
            <v>нд</v>
          </cell>
          <cell r="NE89" t="str">
            <v>нд</v>
          </cell>
          <cell r="NF89" t="str">
            <v>нд</v>
          </cell>
          <cell r="NG89">
            <v>0</v>
          </cell>
          <cell r="NH89">
            <v>0</v>
          </cell>
          <cell r="NI89">
            <v>0</v>
          </cell>
          <cell r="NJ89">
            <v>0</v>
          </cell>
          <cell r="NK89">
            <v>0</v>
          </cell>
          <cell r="NL89">
            <v>0</v>
          </cell>
          <cell r="NM89">
            <v>0</v>
          </cell>
          <cell r="NN89">
            <v>0</v>
          </cell>
          <cell r="NO89">
            <v>0</v>
          </cell>
          <cell r="NP89">
            <v>0</v>
          </cell>
          <cell r="NQ89">
            <v>0</v>
          </cell>
          <cell r="NR89">
            <v>0</v>
          </cell>
          <cell r="NS89">
            <v>0</v>
          </cell>
          <cell r="NT89">
            <v>0</v>
          </cell>
          <cell r="NU89">
            <v>0</v>
          </cell>
          <cell r="NV89">
            <v>0</v>
          </cell>
          <cell r="NW89">
            <v>0</v>
          </cell>
          <cell r="NX89">
            <v>0</v>
          </cell>
          <cell r="NY89">
            <v>0</v>
          </cell>
          <cell r="NZ89">
            <v>0</v>
          </cell>
          <cell r="OA89">
            <v>0</v>
          </cell>
          <cell r="OB89">
            <v>0</v>
          </cell>
          <cell r="OC89">
            <v>0</v>
          </cell>
          <cell r="OD89">
            <v>0</v>
          </cell>
          <cell r="OE89">
            <v>0</v>
          </cell>
          <cell r="OF89">
            <v>0</v>
          </cell>
          <cell r="OG89">
            <v>0</v>
          </cell>
          <cell r="OH89">
            <v>0</v>
          </cell>
          <cell r="OI89">
            <v>0</v>
          </cell>
          <cell r="OJ89">
            <v>0</v>
          </cell>
          <cell r="OL89">
            <v>2024</v>
          </cell>
          <cell r="OM89">
            <v>2024</v>
          </cell>
          <cell r="ON89">
            <v>2024</v>
          </cell>
          <cell r="OO89">
            <v>2024</v>
          </cell>
          <cell r="OP89" t="str">
            <v>и</v>
          </cell>
          <cell r="OT89">
            <v>0.43095765599999997</v>
          </cell>
          <cell r="OV89">
            <v>0</v>
          </cell>
          <cell r="OW89">
            <v>0</v>
          </cell>
          <cell r="OX89">
            <v>0</v>
          </cell>
          <cell r="OY89">
            <v>1</v>
          </cell>
          <cell r="OZ89">
            <v>0.35913138</v>
          </cell>
        </row>
        <row r="90">
          <cell r="A90" t="str">
            <v>G_Che2_16</v>
          </cell>
          <cell r="B90" t="str">
            <v>1.1.6</v>
          </cell>
          <cell r="C90" t="str">
            <v>Приобретение оборудования, требующего монтажа для обслуживания сетей, прочее оборудование</v>
          </cell>
          <cell r="D90" t="str">
            <v>G_Che2_16</v>
          </cell>
          <cell r="E90" t="str">
            <v>нд</v>
          </cell>
          <cell r="H90">
            <v>0</v>
          </cell>
          <cell r="J90">
            <v>51.463087268000002</v>
          </cell>
          <cell r="K90">
            <v>34.375585608000002</v>
          </cell>
          <cell r="L90">
            <v>17.087501660000001</v>
          </cell>
          <cell r="M90">
            <v>0</v>
          </cell>
          <cell r="N90">
            <v>0</v>
          </cell>
          <cell r="O90">
            <v>14.239584716666668</v>
          </cell>
          <cell r="P90">
            <v>0</v>
          </cell>
          <cell r="Q90">
            <v>2.847916943333332</v>
          </cell>
          <cell r="R90" t="str">
            <v>нд</v>
          </cell>
          <cell r="S90" t="str">
            <v>нд</v>
          </cell>
          <cell r="T90" t="str">
            <v>нд</v>
          </cell>
          <cell r="U90" t="str">
            <v>нд</v>
          </cell>
          <cell r="V90" t="str">
            <v>нд</v>
          </cell>
          <cell r="W90" t="str">
            <v>нд</v>
          </cell>
          <cell r="X90" t="str">
            <v>нд</v>
          </cell>
          <cell r="Y90" t="str">
            <v>нд</v>
          </cell>
          <cell r="Z90" t="str">
            <v>нд</v>
          </cell>
          <cell r="AA90" t="str">
            <v>нд</v>
          </cell>
          <cell r="AB90" t="str">
            <v>нд</v>
          </cell>
          <cell r="AC90" t="str">
            <v>нд</v>
          </cell>
          <cell r="AD90" t="str">
            <v>нд</v>
          </cell>
          <cell r="AE90" t="str">
            <v>нд</v>
          </cell>
          <cell r="AF90" t="str">
            <v>нд</v>
          </cell>
          <cell r="AG90" t="str">
            <v>нд</v>
          </cell>
          <cell r="AH90" t="str">
            <v>нд</v>
          </cell>
          <cell r="AI90" t="str">
            <v>нд</v>
          </cell>
          <cell r="AJ90" t="str">
            <v>нд</v>
          </cell>
          <cell r="AK90" t="str">
            <v>нд</v>
          </cell>
          <cell r="AL90" t="str">
            <v>нд</v>
          </cell>
          <cell r="AM90" t="str">
            <v>нд</v>
          </cell>
          <cell r="AN90" t="str">
            <v>нд</v>
          </cell>
          <cell r="AO90" t="str">
            <v>нд</v>
          </cell>
          <cell r="AP90" t="str">
            <v>нд</v>
          </cell>
          <cell r="AQ90" t="str">
            <v>нд</v>
          </cell>
          <cell r="AR90" t="str">
            <v>нд</v>
          </cell>
          <cell r="AS90" t="str">
            <v>нд</v>
          </cell>
          <cell r="AT90" t="str">
            <v>нд</v>
          </cell>
          <cell r="AU90" t="str">
            <v>нд</v>
          </cell>
          <cell r="AV90" t="str">
            <v>нд</v>
          </cell>
          <cell r="AW90" t="str">
            <v>нд</v>
          </cell>
          <cell r="AX90" t="str">
            <v>нд</v>
          </cell>
          <cell r="AY90" t="str">
            <v>нд</v>
          </cell>
          <cell r="AZ90" t="str">
            <v>нд</v>
          </cell>
          <cell r="BA90" t="str">
            <v>нд</v>
          </cell>
          <cell r="BB90">
            <v>1</v>
          </cell>
          <cell r="BC90">
            <v>2</v>
          </cell>
          <cell r="BD90">
            <v>3</v>
          </cell>
          <cell r="BE90" t="str">
            <v/>
          </cell>
          <cell r="BF90" t="str">
            <v>1 2 3</v>
          </cell>
          <cell r="BG90">
            <v>0</v>
          </cell>
          <cell r="BH90">
            <v>0</v>
          </cell>
          <cell r="BI90">
            <v>0</v>
          </cell>
          <cell r="BJ90">
            <v>0</v>
          </cell>
          <cell r="BK90">
            <v>0</v>
          </cell>
          <cell r="BL90">
            <v>0</v>
          </cell>
          <cell r="BM90">
            <v>0</v>
          </cell>
          <cell r="BN90">
            <v>0</v>
          </cell>
          <cell r="BO90">
            <v>0</v>
          </cell>
          <cell r="BP90">
            <v>0</v>
          </cell>
          <cell r="BQ90">
            <v>0</v>
          </cell>
          <cell r="BR90">
            <v>0</v>
          </cell>
          <cell r="BS90">
            <v>0</v>
          </cell>
          <cell r="BT90">
            <v>0</v>
          </cell>
          <cell r="BU90">
            <v>0</v>
          </cell>
          <cell r="BV90">
            <v>0</v>
          </cell>
          <cell r="BW90">
            <v>0</v>
          </cell>
          <cell r="BX90">
            <v>0</v>
          </cell>
          <cell r="BY90">
            <v>0</v>
          </cell>
          <cell r="BZ90">
            <v>0</v>
          </cell>
          <cell r="CA90">
            <v>0</v>
          </cell>
          <cell r="CB90">
            <v>0</v>
          </cell>
          <cell r="CC90">
            <v>0</v>
          </cell>
          <cell r="CD90">
            <v>0</v>
          </cell>
          <cell r="CE90">
            <v>0</v>
          </cell>
          <cell r="CF90">
            <v>0</v>
          </cell>
          <cell r="CG90">
            <v>0</v>
          </cell>
          <cell r="CH90">
            <v>0</v>
          </cell>
          <cell r="CI90">
            <v>0</v>
          </cell>
          <cell r="CJ90">
            <v>0</v>
          </cell>
          <cell r="CK90">
            <v>0</v>
          </cell>
          <cell r="CL90">
            <v>0</v>
          </cell>
          <cell r="CM90">
            <v>0</v>
          </cell>
          <cell r="CN90">
            <v>0</v>
          </cell>
          <cell r="CO90">
            <v>0</v>
          </cell>
          <cell r="CP90">
            <v>0</v>
          </cell>
          <cell r="CQ90">
            <v>1</v>
          </cell>
          <cell r="CR90">
            <v>2</v>
          </cell>
          <cell r="CS90">
            <v>3</v>
          </cell>
          <cell r="CT90" t="str">
            <v/>
          </cell>
          <cell r="CU90" t="str">
            <v>1 2 3</v>
          </cell>
          <cell r="CX90" t="str">
            <v>нд</v>
          </cell>
          <cell r="CY90" t="str">
            <v>нд</v>
          </cell>
          <cell r="CZ90" t="str">
            <v>нд</v>
          </cell>
          <cell r="DA90" t="str">
            <v>нд</v>
          </cell>
          <cell r="DB90" t="str">
            <v>нд</v>
          </cell>
          <cell r="DE90">
            <v>1.9381120700000001</v>
          </cell>
          <cell r="DG90">
            <v>33.570375839999997</v>
          </cell>
          <cell r="DH90">
            <v>28.64632134</v>
          </cell>
          <cell r="DI90">
            <v>4.9240544999999969</v>
          </cell>
          <cell r="DJ90">
            <v>0</v>
          </cell>
          <cell r="DK90">
            <v>0</v>
          </cell>
          <cell r="DL90">
            <v>4.9240544999999969</v>
          </cell>
          <cell r="DM90">
            <v>0</v>
          </cell>
          <cell r="DN90" t="str">
            <v>нд</v>
          </cell>
          <cell r="DS90" t="str">
            <v>нд</v>
          </cell>
          <cell r="DT90" t="str">
            <v>нд</v>
          </cell>
          <cell r="DU90" t="str">
            <v>нд</v>
          </cell>
          <cell r="DV90" t="str">
            <v>нд</v>
          </cell>
          <cell r="DW90" t="str">
            <v>нд</v>
          </cell>
          <cell r="DX90" t="str">
            <v/>
          </cell>
          <cell r="DY90">
            <v>1</v>
          </cell>
          <cell r="DZ90" t="str">
            <v/>
          </cell>
          <cell r="EA90" t="str">
            <v/>
          </cell>
          <cell r="EB90" t="str">
            <v>1</v>
          </cell>
          <cell r="EC90">
            <v>1.9381120700000001</v>
          </cell>
          <cell r="ED90">
            <v>0</v>
          </cell>
          <cell r="EE90">
            <v>0</v>
          </cell>
          <cell r="EF90">
            <v>1.9381120700000001</v>
          </cell>
          <cell r="EG90">
            <v>0</v>
          </cell>
          <cell r="EH90">
            <v>0</v>
          </cell>
          <cell r="EI90">
            <v>0</v>
          </cell>
          <cell r="EJ90">
            <v>0</v>
          </cell>
          <cell r="EK90">
            <v>0</v>
          </cell>
          <cell r="EL90">
            <v>0</v>
          </cell>
          <cell r="EM90">
            <v>1.9381120700000001</v>
          </cell>
          <cell r="EN90">
            <v>0</v>
          </cell>
          <cell r="EO90">
            <v>0</v>
          </cell>
          <cell r="EP90">
            <v>1.9381120700000001</v>
          </cell>
          <cell r="EQ90">
            <v>0</v>
          </cell>
          <cell r="ER90">
            <v>0</v>
          </cell>
          <cell r="ES90">
            <v>0</v>
          </cell>
          <cell r="ET90">
            <v>0</v>
          </cell>
          <cell r="EU90">
            <v>0</v>
          </cell>
          <cell r="EV90">
            <v>0</v>
          </cell>
          <cell r="EW90">
            <v>0</v>
          </cell>
          <cell r="EX90">
            <v>0</v>
          </cell>
          <cell r="EY90">
            <v>0</v>
          </cell>
          <cell r="EZ90">
            <v>0</v>
          </cell>
          <cell r="FA90">
            <v>0</v>
          </cell>
          <cell r="FB90">
            <v>1.9381120700000001</v>
          </cell>
          <cell r="FC90">
            <v>0</v>
          </cell>
          <cell r="FD90">
            <v>0</v>
          </cell>
          <cell r="FE90">
            <v>1.9381120700000001</v>
          </cell>
          <cell r="FF90">
            <v>0</v>
          </cell>
          <cell r="FG90">
            <v>1</v>
          </cell>
          <cell r="FH90">
            <v>1</v>
          </cell>
          <cell r="FI90">
            <v>1</v>
          </cell>
          <cell r="FJ90">
            <v>1</v>
          </cell>
          <cell r="FK90" t="str">
            <v>1 1 1 1</v>
          </cell>
          <cell r="FN90" t="str">
            <v>нд</v>
          </cell>
          <cell r="FO90" t="str">
            <v>нд</v>
          </cell>
          <cell r="FP90" t="str">
            <v>нд</v>
          </cell>
          <cell r="FQ90" t="str">
            <v>нд</v>
          </cell>
          <cell r="FR90" t="str">
            <v>нд</v>
          </cell>
          <cell r="FS90" t="str">
            <v>нд</v>
          </cell>
          <cell r="FT90" t="str">
            <v>нд</v>
          </cell>
          <cell r="FU90" t="str">
            <v>нд</v>
          </cell>
          <cell r="FV90" t="str">
            <v>нд</v>
          </cell>
          <cell r="FW90" t="str">
            <v>нд</v>
          </cell>
          <cell r="FX90" t="str">
            <v>нд</v>
          </cell>
          <cell r="FZ90">
            <v>7.5658392999999933</v>
          </cell>
          <cell r="GA90">
            <v>0</v>
          </cell>
          <cell r="GB90">
            <v>0</v>
          </cell>
          <cell r="GC90">
            <v>0</v>
          </cell>
          <cell r="GD90">
            <v>0</v>
          </cell>
          <cell r="GE90">
            <v>0</v>
          </cell>
          <cell r="GF90">
            <v>0</v>
          </cell>
          <cell r="GG90">
            <v>0</v>
          </cell>
          <cell r="GH90">
            <v>20</v>
          </cell>
          <cell r="GI90">
            <v>0</v>
          </cell>
          <cell r="GJ90">
            <v>20</v>
          </cell>
          <cell r="GK90" t="str">
            <v>нд</v>
          </cell>
          <cell r="GL90" t="str">
            <v>нд</v>
          </cell>
          <cell r="GM90" t="str">
            <v>нд</v>
          </cell>
          <cell r="GN90" t="str">
            <v>нд</v>
          </cell>
          <cell r="GO90" t="str">
            <v>нд</v>
          </cell>
          <cell r="GP90" t="str">
            <v>нд</v>
          </cell>
          <cell r="GQ90" t="str">
            <v>нд</v>
          </cell>
          <cell r="GR90" t="str">
            <v>нд</v>
          </cell>
          <cell r="GS90" t="str">
            <v>нд</v>
          </cell>
          <cell r="GT90" t="str">
            <v>нд</v>
          </cell>
          <cell r="GU90" t="str">
            <v>нд</v>
          </cell>
          <cell r="GV90" t="str">
            <v>нд</v>
          </cell>
          <cell r="GW90" t="str">
            <v>нд</v>
          </cell>
          <cell r="GX90" t="str">
            <v>нд</v>
          </cell>
          <cell r="GY90" t="str">
            <v>нд</v>
          </cell>
          <cell r="GZ90" t="str">
            <v>нд</v>
          </cell>
          <cell r="HA90" t="str">
            <v>нд</v>
          </cell>
          <cell r="HB90" t="str">
            <v>нд</v>
          </cell>
          <cell r="HC90" t="str">
            <v>нд</v>
          </cell>
          <cell r="HD90" t="str">
            <v>нд</v>
          </cell>
          <cell r="HE90" t="str">
            <v>нд</v>
          </cell>
          <cell r="HF90" t="str">
            <v>нд</v>
          </cell>
          <cell r="HG90" t="str">
            <v>нд</v>
          </cell>
          <cell r="HH90" t="str">
            <v>нд</v>
          </cell>
          <cell r="HI90" t="str">
            <v>нд</v>
          </cell>
          <cell r="HJ90" t="str">
            <v>нд</v>
          </cell>
          <cell r="HK90" t="str">
            <v>нд</v>
          </cell>
          <cell r="HL90" t="str">
            <v>нд</v>
          </cell>
          <cell r="HM90" t="str">
            <v>нд</v>
          </cell>
          <cell r="HN90" t="str">
            <v>нд</v>
          </cell>
          <cell r="HO90" t="str">
            <v>нд</v>
          </cell>
          <cell r="HP90" t="str">
            <v>нд</v>
          </cell>
          <cell r="HQ90" t="str">
            <v>нд</v>
          </cell>
          <cell r="HR90" t="str">
            <v>нд</v>
          </cell>
          <cell r="HS90" t="str">
            <v>нд</v>
          </cell>
          <cell r="HT90" t="str">
            <v>нд</v>
          </cell>
          <cell r="HU90" t="str">
            <v>нд</v>
          </cell>
          <cell r="HV90" t="str">
            <v>нд</v>
          </cell>
          <cell r="HW90" t="str">
            <v>нд</v>
          </cell>
          <cell r="HX90" t="str">
            <v>нд</v>
          </cell>
          <cell r="HY90" t="str">
            <v>нд</v>
          </cell>
          <cell r="HZ90" t="str">
            <v>нд</v>
          </cell>
          <cell r="IA90" t="str">
            <v>нд</v>
          </cell>
          <cell r="IB90" t="str">
            <v>нд</v>
          </cell>
          <cell r="IC90" t="str">
            <v>нд</v>
          </cell>
          <cell r="ID90" t="str">
            <v>нд</v>
          </cell>
          <cell r="IE90" t="str">
            <v>нд</v>
          </cell>
          <cell r="IF90" t="str">
            <v>нд</v>
          </cell>
          <cell r="IG90" t="str">
            <v>нд</v>
          </cell>
          <cell r="IH90" t="str">
            <v>нд</v>
          </cell>
          <cell r="II90" t="str">
            <v>нд</v>
          </cell>
          <cell r="IJ90" t="str">
            <v>нд</v>
          </cell>
          <cell r="IK90" t="str">
            <v>нд</v>
          </cell>
          <cell r="IL90" t="str">
            <v>нд</v>
          </cell>
          <cell r="IM90" t="str">
            <v>нд</v>
          </cell>
          <cell r="IN90" t="str">
            <v>нд</v>
          </cell>
          <cell r="IO90" t="str">
            <v>нд</v>
          </cell>
          <cell r="IP90" t="str">
            <v>нд</v>
          </cell>
          <cell r="IQ90" t="str">
            <v>нд</v>
          </cell>
          <cell r="IR90" t="str">
            <v>нд</v>
          </cell>
          <cell r="IS90" t="str">
            <v>нд</v>
          </cell>
          <cell r="IT90" t="str">
            <v>нд</v>
          </cell>
          <cell r="IU90" t="str">
            <v>нд</v>
          </cell>
          <cell r="IV90" t="str">
            <v>нд</v>
          </cell>
          <cell r="IW90" t="str">
            <v>нд</v>
          </cell>
          <cell r="IX90" t="str">
            <v>нд</v>
          </cell>
          <cell r="IY90">
            <v>9.5826065700000012</v>
          </cell>
          <cell r="IZ90">
            <v>0</v>
          </cell>
          <cell r="JA90">
            <v>0</v>
          </cell>
          <cell r="JB90">
            <v>0</v>
          </cell>
          <cell r="JC90">
            <v>0</v>
          </cell>
          <cell r="JD90">
            <v>0</v>
          </cell>
          <cell r="JE90">
            <v>0</v>
          </cell>
          <cell r="JF90">
            <v>0</v>
          </cell>
          <cell r="JG90">
            <v>32</v>
          </cell>
          <cell r="JH90">
            <v>0</v>
          </cell>
          <cell r="JI90">
            <v>32</v>
          </cell>
          <cell r="JJ90">
            <v>0</v>
          </cell>
          <cell r="JK90">
            <v>0</v>
          </cell>
          <cell r="JL90">
            <v>0</v>
          </cell>
          <cell r="JM90">
            <v>0</v>
          </cell>
          <cell r="JN90">
            <v>0</v>
          </cell>
          <cell r="JO90">
            <v>0</v>
          </cell>
          <cell r="JP90">
            <v>0</v>
          </cell>
          <cell r="JQ90">
            <v>0</v>
          </cell>
          <cell r="JR90">
            <v>0</v>
          </cell>
          <cell r="JS90">
            <v>0</v>
          </cell>
          <cell r="JT90">
            <v>0</v>
          </cell>
          <cell r="JU90">
            <v>9.5826065700000012</v>
          </cell>
          <cell r="JV90">
            <v>0</v>
          </cell>
          <cell r="JW90">
            <v>0</v>
          </cell>
          <cell r="JX90">
            <v>0</v>
          </cell>
          <cell r="JY90">
            <v>0</v>
          </cell>
          <cell r="JZ90">
            <v>0</v>
          </cell>
          <cell r="KA90">
            <v>0</v>
          </cell>
          <cell r="KB90">
            <v>0</v>
          </cell>
          <cell r="KC90">
            <v>32</v>
          </cell>
          <cell r="KD90">
            <v>0</v>
          </cell>
          <cell r="KE90">
            <v>32</v>
          </cell>
          <cell r="KF90">
            <v>0</v>
          </cell>
          <cell r="KG90">
            <v>0</v>
          </cell>
          <cell r="KH90">
            <v>0</v>
          </cell>
          <cell r="KI90">
            <v>0</v>
          </cell>
          <cell r="KJ90">
            <v>0</v>
          </cell>
          <cell r="KK90">
            <v>0</v>
          </cell>
          <cell r="KL90">
            <v>0</v>
          </cell>
          <cell r="KM90">
            <v>0</v>
          </cell>
          <cell r="KN90">
            <v>0</v>
          </cell>
          <cell r="KO90">
            <v>0</v>
          </cell>
          <cell r="KP90">
            <v>0</v>
          </cell>
          <cell r="KQ90">
            <v>0</v>
          </cell>
          <cell r="KR90">
            <v>0</v>
          </cell>
          <cell r="KS90">
            <v>0</v>
          </cell>
          <cell r="KT90">
            <v>0</v>
          </cell>
          <cell r="KU90">
            <v>0</v>
          </cell>
          <cell r="KV90">
            <v>0</v>
          </cell>
          <cell r="KW90">
            <v>0</v>
          </cell>
          <cell r="KX90">
            <v>0</v>
          </cell>
          <cell r="KY90">
            <v>0</v>
          </cell>
          <cell r="KZ90">
            <v>0</v>
          </cell>
          <cell r="LA90">
            <v>0</v>
          </cell>
          <cell r="LB90">
            <v>9.5826065700000012</v>
          </cell>
          <cell r="LC90">
            <v>0</v>
          </cell>
          <cell r="LD90">
            <v>0</v>
          </cell>
          <cell r="LE90">
            <v>0</v>
          </cell>
          <cell r="LF90">
            <v>0</v>
          </cell>
          <cell r="LG90">
            <v>0</v>
          </cell>
          <cell r="LH90">
            <v>0</v>
          </cell>
          <cell r="LI90">
            <v>0</v>
          </cell>
          <cell r="LJ90">
            <v>32</v>
          </cell>
          <cell r="LK90">
            <v>0</v>
          </cell>
          <cell r="LL90">
            <v>32</v>
          </cell>
          <cell r="LQ90" t="str">
            <v>нд</v>
          </cell>
          <cell r="LR90" t="str">
            <v>нд</v>
          </cell>
          <cell r="LS90" t="str">
            <v>нд</v>
          </cell>
          <cell r="LT90" t="str">
            <v>нд</v>
          </cell>
          <cell r="LU90" t="str">
            <v>нд</v>
          </cell>
          <cell r="LX90">
            <v>0</v>
          </cell>
          <cell r="LY90">
            <v>0</v>
          </cell>
          <cell r="LZ90">
            <v>0</v>
          </cell>
          <cell r="MA90">
            <v>0</v>
          </cell>
          <cell r="MB90">
            <v>0</v>
          </cell>
          <cell r="MC90" t="str">
            <v>нд</v>
          </cell>
          <cell r="MD90" t="str">
            <v>нд</v>
          </cell>
          <cell r="ME90" t="str">
            <v>нд</v>
          </cell>
          <cell r="MF90" t="str">
            <v>нд</v>
          </cell>
          <cell r="MG90" t="str">
            <v>нд</v>
          </cell>
          <cell r="MH90" t="str">
            <v>нд</v>
          </cell>
          <cell r="MI90" t="str">
            <v>нд</v>
          </cell>
          <cell r="MJ90" t="str">
            <v>нд</v>
          </cell>
          <cell r="MK90" t="str">
            <v>нд</v>
          </cell>
          <cell r="ML90" t="str">
            <v>нд</v>
          </cell>
          <cell r="MM90" t="str">
            <v>нд</v>
          </cell>
          <cell r="MN90" t="str">
            <v>нд</v>
          </cell>
          <cell r="MO90" t="str">
            <v>нд</v>
          </cell>
          <cell r="MP90" t="str">
            <v>нд</v>
          </cell>
          <cell r="MQ90" t="str">
            <v>нд</v>
          </cell>
          <cell r="MR90" t="str">
            <v>нд</v>
          </cell>
          <cell r="MS90" t="str">
            <v>нд</v>
          </cell>
          <cell r="MT90" t="str">
            <v>нд</v>
          </cell>
          <cell r="MU90" t="str">
            <v>нд</v>
          </cell>
          <cell r="MV90" t="str">
            <v>нд</v>
          </cell>
          <cell r="MW90" t="str">
            <v>нд</v>
          </cell>
          <cell r="MX90" t="str">
            <v>нд</v>
          </cell>
          <cell r="MY90" t="str">
            <v>нд</v>
          </cell>
          <cell r="MZ90" t="str">
            <v>нд</v>
          </cell>
          <cell r="NA90" t="str">
            <v>нд</v>
          </cell>
          <cell r="NB90" t="str">
            <v>нд</v>
          </cell>
          <cell r="NC90" t="str">
            <v>нд</v>
          </cell>
          <cell r="ND90" t="str">
            <v>нд</v>
          </cell>
          <cell r="NE90" t="str">
            <v>нд</v>
          </cell>
          <cell r="NF90" t="str">
            <v>нд</v>
          </cell>
          <cell r="NG90">
            <v>0</v>
          </cell>
          <cell r="NH90">
            <v>0</v>
          </cell>
          <cell r="NI90">
            <v>0</v>
          </cell>
          <cell r="NJ90">
            <v>0</v>
          </cell>
          <cell r="NK90">
            <v>0</v>
          </cell>
          <cell r="NL90">
            <v>0</v>
          </cell>
          <cell r="NM90">
            <v>0</v>
          </cell>
          <cell r="NN90">
            <v>0</v>
          </cell>
          <cell r="NO90">
            <v>0</v>
          </cell>
          <cell r="NP90">
            <v>0</v>
          </cell>
          <cell r="NQ90">
            <v>0</v>
          </cell>
          <cell r="NR90">
            <v>0</v>
          </cell>
          <cell r="NS90">
            <v>0</v>
          </cell>
          <cell r="NT90">
            <v>0</v>
          </cell>
          <cell r="NU90">
            <v>0</v>
          </cell>
          <cell r="NV90">
            <v>0</v>
          </cell>
          <cell r="NW90">
            <v>0</v>
          </cell>
          <cell r="NX90">
            <v>0</v>
          </cell>
          <cell r="NY90">
            <v>0</v>
          </cell>
          <cell r="NZ90">
            <v>0</v>
          </cell>
          <cell r="OA90">
            <v>0</v>
          </cell>
          <cell r="OB90">
            <v>0</v>
          </cell>
          <cell r="OC90">
            <v>0</v>
          </cell>
          <cell r="OD90">
            <v>0</v>
          </cell>
          <cell r="OE90">
            <v>0</v>
          </cell>
          <cell r="OF90">
            <v>0</v>
          </cell>
          <cell r="OG90">
            <v>0</v>
          </cell>
          <cell r="OH90">
            <v>0</v>
          </cell>
          <cell r="OI90">
            <v>0</v>
          </cell>
          <cell r="OJ90">
            <v>0</v>
          </cell>
          <cell r="OL90">
            <v>2014</v>
          </cell>
          <cell r="OM90">
            <v>2024</v>
          </cell>
          <cell r="ON90">
            <v>2024</v>
          </cell>
          <cell r="OO90">
            <v>2024</v>
          </cell>
          <cell r="OP90" t="str">
            <v>и</v>
          </cell>
          <cell r="OT90">
            <v>34.375585608000002</v>
          </cell>
          <cell r="OV90">
            <v>0</v>
          </cell>
          <cell r="OW90">
            <v>0</v>
          </cell>
          <cell r="OX90">
            <v>0</v>
          </cell>
          <cell r="OY90">
            <v>32</v>
          </cell>
          <cell r="OZ90">
            <v>9.5826065700000012</v>
          </cell>
        </row>
        <row r="91">
          <cell r="A91" t="str">
            <v>Г</v>
          </cell>
          <cell r="B91" t="str">
            <v>1.2</v>
          </cell>
          <cell r="C91" t="str">
            <v>Инвестиционные проекты в сферах производства электрической энергии и теплоснабжения, всего, в том числе:</v>
          </cell>
          <cell r="D91" t="str">
            <v>Г</v>
          </cell>
          <cell r="E91">
            <v>0</v>
          </cell>
          <cell r="H91">
            <v>0</v>
          </cell>
          <cell r="J91">
            <v>3932.6022027855006</v>
          </cell>
          <cell r="K91">
            <v>0</v>
          </cell>
          <cell r="L91">
            <v>3932.6022027855006</v>
          </cell>
          <cell r="M91">
            <v>818.12398278000001</v>
          </cell>
          <cell r="N91">
            <v>0</v>
          </cell>
          <cell r="O91">
            <v>245.11748446749993</v>
          </cell>
          <cell r="P91">
            <v>749.55393913499995</v>
          </cell>
          <cell r="Q91">
            <v>2119.8067964030001</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cell r="BA91">
            <v>0</v>
          </cell>
          <cell r="BB91" t="str">
            <v/>
          </cell>
          <cell r="BC91" t="str">
            <v/>
          </cell>
          <cell r="BD91" t="str">
            <v/>
          </cell>
          <cell r="BE91" t="str">
            <v/>
          </cell>
          <cell r="BF91">
            <v>0</v>
          </cell>
          <cell r="BG91">
            <v>0</v>
          </cell>
          <cell r="BH91">
            <v>0</v>
          </cell>
          <cell r="BI91">
            <v>0</v>
          </cell>
          <cell r="BJ91">
            <v>0</v>
          </cell>
          <cell r="BK91">
            <v>0</v>
          </cell>
          <cell r="BL91">
            <v>0</v>
          </cell>
          <cell r="BM91">
            <v>0</v>
          </cell>
          <cell r="BN91">
            <v>0</v>
          </cell>
          <cell r="BO91">
            <v>0</v>
          </cell>
          <cell r="BP91">
            <v>0</v>
          </cell>
          <cell r="BQ91">
            <v>0</v>
          </cell>
          <cell r="BR91">
            <v>0</v>
          </cell>
          <cell r="BS91">
            <v>0</v>
          </cell>
          <cell r="BT91">
            <v>0</v>
          </cell>
          <cell r="BU91">
            <v>0</v>
          </cell>
          <cell r="BV91">
            <v>0</v>
          </cell>
          <cell r="BW91">
            <v>0</v>
          </cell>
          <cell r="BX91">
            <v>0</v>
          </cell>
          <cell r="BY91">
            <v>0</v>
          </cell>
          <cell r="BZ91">
            <v>0</v>
          </cell>
          <cell r="CA91">
            <v>0</v>
          </cell>
          <cell r="CB91">
            <v>0</v>
          </cell>
          <cell r="CC91">
            <v>0</v>
          </cell>
          <cell r="CD91">
            <v>0</v>
          </cell>
          <cell r="CE91">
            <v>0</v>
          </cell>
          <cell r="CF91">
            <v>0</v>
          </cell>
          <cell r="CG91">
            <v>0</v>
          </cell>
          <cell r="CH91">
            <v>0</v>
          </cell>
          <cell r="CI91">
            <v>0</v>
          </cell>
          <cell r="CJ91">
            <v>0</v>
          </cell>
          <cell r="CK91">
            <v>0</v>
          </cell>
          <cell r="CL91">
            <v>0</v>
          </cell>
          <cell r="CM91">
            <v>0</v>
          </cell>
          <cell r="CN91">
            <v>0</v>
          </cell>
          <cell r="CO91">
            <v>0</v>
          </cell>
          <cell r="CP91">
            <v>0</v>
          </cell>
          <cell r="CQ91" t="str">
            <v/>
          </cell>
          <cell r="CR91" t="str">
            <v/>
          </cell>
          <cell r="CS91" t="str">
            <v/>
          </cell>
          <cell r="CT91" t="str">
            <v/>
          </cell>
          <cell r="CU91">
            <v>0</v>
          </cell>
          <cell r="CX91">
            <v>11773.071493446381</v>
          </cell>
          <cell r="CY91">
            <v>2007.6103241393257</v>
          </cell>
          <cell r="CZ91">
            <v>3841.5348877713004</v>
          </cell>
          <cell r="DA91">
            <v>3963.2928893735866</v>
          </cell>
          <cell r="DB91">
            <v>1960.6333921621663</v>
          </cell>
          <cell r="DE91">
            <v>0</v>
          </cell>
          <cell r="DG91">
            <v>2648.4101105499999</v>
          </cell>
          <cell r="DH91">
            <v>0</v>
          </cell>
          <cell r="DI91">
            <v>2648.4101105499999</v>
          </cell>
          <cell r="DJ91">
            <v>221.79169244000005</v>
          </cell>
          <cell r="DK91">
            <v>951.39924857999995</v>
          </cell>
          <cell r="DL91">
            <v>1337.37306115</v>
          </cell>
          <cell r="DM91">
            <v>137.84610837999995</v>
          </cell>
          <cell r="DN91">
            <v>3379.4845325921287</v>
          </cell>
          <cell r="DS91">
            <v>73</v>
          </cell>
          <cell r="DT91">
            <v>202.23975001333304</v>
          </cell>
          <cell r="DU91">
            <v>340.55043894068166</v>
          </cell>
          <cell r="DV91">
            <v>2763.6943436381139</v>
          </cell>
          <cell r="DW91">
            <v>202.23975001333304</v>
          </cell>
          <cell r="DX91" t="str">
            <v/>
          </cell>
          <cell r="DY91" t="str">
            <v/>
          </cell>
          <cell r="DZ91" t="str">
            <v/>
          </cell>
          <cell r="EA91" t="str">
            <v/>
          </cell>
          <cell r="EB91">
            <v>0</v>
          </cell>
          <cell r="EC91">
            <v>1131.7356273999999</v>
          </cell>
          <cell r="ED91">
            <v>17.569210549999998</v>
          </cell>
          <cell r="EE91">
            <v>335.6327546</v>
          </cell>
          <cell r="EF91">
            <v>669.69608814999992</v>
          </cell>
          <cell r="EG91">
            <v>108.83757410000001</v>
          </cell>
          <cell r="EH91">
            <v>210.02252780000001</v>
          </cell>
          <cell r="EI91">
            <v>3.2610385900000001</v>
          </cell>
          <cell r="EJ91">
            <v>51.45580812</v>
          </cell>
          <cell r="EK91">
            <v>131.85455195</v>
          </cell>
          <cell r="EL91">
            <v>23.451129139999999</v>
          </cell>
          <cell r="EM91">
            <v>921.71309960000008</v>
          </cell>
          <cell r="EN91">
            <v>14.308171959999999</v>
          </cell>
          <cell r="EO91">
            <v>284.17694647999997</v>
          </cell>
          <cell r="EP91">
            <v>537.84153619999995</v>
          </cell>
          <cell r="EQ91">
            <v>85.386444960000006</v>
          </cell>
          <cell r="ER91">
            <v>0</v>
          </cell>
          <cell r="ES91">
            <v>0</v>
          </cell>
          <cell r="ET91">
            <v>0</v>
          </cell>
          <cell r="EU91">
            <v>0</v>
          </cell>
          <cell r="EV91">
            <v>0</v>
          </cell>
          <cell r="EW91">
            <v>0</v>
          </cell>
          <cell r="EX91">
            <v>0</v>
          </cell>
          <cell r="EY91">
            <v>0</v>
          </cell>
          <cell r="EZ91">
            <v>0</v>
          </cell>
          <cell r="FA91">
            <v>0</v>
          </cell>
          <cell r="FB91">
            <v>921.71309960000008</v>
          </cell>
          <cell r="FC91">
            <v>14.308171959999999</v>
          </cell>
          <cell r="FD91">
            <v>284.17694647999997</v>
          </cell>
          <cell r="FE91">
            <v>537.84153619999995</v>
          </cell>
          <cell r="FF91">
            <v>85.386444960000006</v>
          </cell>
          <cell r="FG91" t="str">
            <v/>
          </cell>
          <cell r="FH91" t="str">
            <v/>
          </cell>
          <cell r="FI91" t="str">
            <v/>
          </cell>
          <cell r="FJ91" t="str">
            <v/>
          </cell>
          <cell r="FK91">
            <v>0</v>
          </cell>
          <cell r="FN91">
            <v>11773.071493446381</v>
          </cell>
          <cell r="FO91">
            <v>0</v>
          </cell>
          <cell r="FP91">
            <v>376.37899999999996</v>
          </cell>
          <cell r="FQ91">
            <v>0</v>
          </cell>
          <cell r="FR91">
            <v>2003.7250082983335</v>
          </cell>
          <cell r="FS91">
            <v>1945.1350082983336</v>
          </cell>
          <cell r="FT91">
            <v>2.74</v>
          </cell>
          <cell r="FU91">
            <v>55.85</v>
          </cell>
          <cell r="FV91">
            <v>148252</v>
          </cell>
          <cell r="FW91">
            <v>0</v>
          </cell>
          <cell r="FX91">
            <v>148252</v>
          </cell>
          <cell r="FZ91">
            <v>758.40588715000001</v>
          </cell>
          <cell r="GA91">
            <v>0</v>
          </cell>
          <cell r="GB91">
            <v>14.109</v>
          </cell>
          <cell r="GC91">
            <v>0</v>
          </cell>
          <cell r="GD91">
            <v>323.55900000000003</v>
          </cell>
          <cell r="GE91">
            <v>323.55900000000003</v>
          </cell>
          <cell r="GF91">
            <v>0</v>
          </cell>
          <cell r="GG91">
            <v>0</v>
          </cell>
          <cell r="GH91">
            <v>5039</v>
          </cell>
          <cell r="GI91">
            <v>0</v>
          </cell>
          <cell r="GJ91">
            <v>5039</v>
          </cell>
          <cell r="GK91">
            <v>6140.1608410664994</v>
          </cell>
          <cell r="GL91">
            <v>0</v>
          </cell>
          <cell r="GM91">
            <v>258.77600000000001</v>
          </cell>
          <cell r="GN91">
            <v>0</v>
          </cell>
          <cell r="GO91">
            <v>1287.7640000000001</v>
          </cell>
          <cell r="GP91">
            <v>1232.03</v>
          </cell>
          <cell r="GQ91">
            <v>0</v>
          </cell>
          <cell r="GR91">
            <v>51.734000000000002</v>
          </cell>
          <cell r="GS91">
            <v>76404</v>
          </cell>
          <cell r="GT91">
            <v>0</v>
          </cell>
          <cell r="GU91">
            <v>76404</v>
          </cell>
          <cell r="GV91">
            <v>0</v>
          </cell>
          <cell r="GW91">
            <v>0</v>
          </cell>
          <cell r="GX91">
            <v>0</v>
          </cell>
          <cell r="GY91">
            <v>0</v>
          </cell>
          <cell r="GZ91">
            <v>0</v>
          </cell>
          <cell r="HA91">
            <v>0</v>
          </cell>
          <cell r="HB91">
            <v>0</v>
          </cell>
          <cell r="HC91">
            <v>0</v>
          </cell>
          <cell r="HD91">
            <v>0</v>
          </cell>
          <cell r="HE91">
            <v>0</v>
          </cell>
          <cell r="HF91">
            <v>0</v>
          </cell>
          <cell r="HG91">
            <v>0</v>
          </cell>
          <cell r="HH91">
            <v>0</v>
          </cell>
          <cell r="HI91">
            <v>0</v>
          </cell>
          <cell r="HJ91">
            <v>0</v>
          </cell>
          <cell r="HK91">
            <v>0</v>
          </cell>
          <cell r="HL91">
            <v>0</v>
          </cell>
          <cell r="HM91">
            <v>0</v>
          </cell>
          <cell r="HN91">
            <v>0</v>
          </cell>
          <cell r="HO91">
            <v>0</v>
          </cell>
          <cell r="HP91">
            <v>0</v>
          </cell>
          <cell r="HQ91">
            <v>0</v>
          </cell>
          <cell r="HR91">
            <v>1143.433344503333</v>
          </cell>
          <cell r="HS91">
            <v>0</v>
          </cell>
          <cell r="HT91">
            <v>105</v>
          </cell>
          <cell r="HU91">
            <v>0</v>
          </cell>
          <cell r="HV91">
            <v>0</v>
          </cell>
          <cell r="HW91">
            <v>0</v>
          </cell>
          <cell r="HX91">
            <v>0</v>
          </cell>
          <cell r="HY91">
            <v>0</v>
          </cell>
          <cell r="HZ91">
            <v>1</v>
          </cell>
          <cell r="IA91">
            <v>0</v>
          </cell>
          <cell r="IB91">
            <v>1</v>
          </cell>
          <cell r="IC91">
            <v>4996.7274965631668</v>
          </cell>
          <cell r="ID91">
            <v>0</v>
          </cell>
          <cell r="IE91">
            <v>153.77599999999998</v>
          </cell>
          <cell r="IF91">
            <v>0</v>
          </cell>
          <cell r="IG91">
            <v>1287.7640000000001</v>
          </cell>
          <cell r="IH91">
            <v>1232.03</v>
          </cell>
          <cell r="II91">
            <v>0</v>
          </cell>
          <cell r="IJ91">
            <v>51.734000000000002</v>
          </cell>
          <cell r="IK91">
            <v>76403</v>
          </cell>
          <cell r="IL91">
            <v>0</v>
          </cell>
          <cell r="IM91">
            <v>76403</v>
          </cell>
          <cell r="IN91">
            <v>0</v>
          </cell>
          <cell r="IO91">
            <v>0</v>
          </cell>
          <cell r="IP91">
            <v>0</v>
          </cell>
          <cell r="IQ91">
            <v>0</v>
          </cell>
          <cell r="IR91">
            <v>0</v>
          </cell>
          <cell r="IS91">
            <v>0</v>
          </cell>
          <cell r="IT91">
            <v>0</v>
          </cell>
          <cell r="IU91">
            <v>0</v>
          </cell>
          <cell r="IV91">
            <v>0</v>
          </cell>
          <cell r="IW91">
            <v>0</v>
          </cell>
          <cell r="IX91">
            <v>0</v>
          </cell>
          <cell r="IY91">
            <v>509.59348974</v>
          </cell>
          <cell r="IZ91">
            <v>0</v>
          </cell>
          <cell r="JA91">
            <v>24.921999999999997</v>
          </cell>
          <cell r="JB91">
            <v>0</v>
          </cell>
          <cell r="JC91">
            <v>377.14400000000001</v>
          </cell>
          <cell r="JD91">
            <v>377.14400000000001</v>
          </cell>
          <cell r="JE91">
            <v>0</v>
          </cell>
          <cell r="JF91">
            <v>0</v>
          </cell>
          <cell r="JG91">
            <v>33</v>
          </cell>
          <cell r="JH91">
            <v>0</v>
          </cell>
          <cell r="JI91">
            <v>33</v>
          </cell>
          <cell r="JJ91">
            <v>166.82267041</v>
          </cell>
          <cell r="JK91">
            <v>0</v>
          </cell>
          <cell r="JL91">
            <v>7.0890000000000004</v>
          </cell>
          <cell r="JM91">
            <v>0</v>
          </cell>
          <cell r="JN91">
            <v>126.196</v>
          </cell>
          <cell r="JO91">
            <v>126.196</v>
          </cell>
          <cell r="JP91">
            <v>0</v>
          </cell>
          <cell r="JQ91">
            <v>0</v>
          </cell>
          <cell r="JR91">
            <v>1</v>
          </cell>
          <cell r="JS91">
            <v>0</v>
          </cell>
          <cell r="JT91">
            <v>1</v>
          </cell>
          <cell r="JU91">
            <v>342.77081932999999</v>
          </cell>
          <cell r="JV91">
            <v>0</v>
          </cell>
          <cell r="JW91">
            <v>17.832999999999998</v>
          </cell>
          <cell r="JX91">
            <v>0</v>
          </cell>
          <cell r="JY91">
            <v>250.94800000000001</v>
          </cell>
          <cell r="JZ91">
            <v>250.94800000000001</v>
          </cell>
          <cell r="KA91">
            <v>0</v>
          </cell>
          <cell r="KB91">
            <v>0</v>
          </cell>
          <cell r="KC91">
            <v>32</v>
          </cell>
          <cell r="KD91">
            <v>0</v>
          </cell>
          <cell r="KE91">
            <v>32</v>
          </cell>
          <cell r="KF91">
            <v>0</v>
          </cell>
          <cell r="KG91">
            <v>0</v>
          </cell>
          <cell r="KH91">
            <v>0</v>
          </cell>
          <cell r="KI91">
            <v>0</v>
          </cell>
          <cell r="KJ91">
            <v>0</v>
          </cell>
          <cell r="KK91">
            <v>0</v>
          </cell>
          <cell r="KL91">
            <v>0</v>
          </cell>
          <cell r="KM91">
            <v>0</v>
          </cell>
          <cell r="KN91">
            <v>0</v>
          </cell>
          <cell r="KO91">
            <v>0</v>
          </cell>
          <cell r="KP91">
            <v>0</v>
          </cell>
          <cell r="KQ91">
            <v>0</v>
          </cell>
          <cell r="KR91">
            <v>0</v>
          </cell>
          <cell r="KS91">
            <v>0</v>
          </cell>
          <cell r="KT91">
            <v>0</v>
          </cell>
          <cell r="KU91">
            <v>0</v>
          </cell>
          <cell r="KV91">
            <v>0</v>
          </cell>
          <cell r="KW91">
            <v>0</v>
          </cell>
          <cell r="KX91">
            <v>0</v>
          </cell>
          <cell r="KY91">
            <v>0</v>
          </cell>
          <cell r="KZ91">
            <v>0</v>
          </cell>
          <cell r="LA91">
            <v>0</v>
          </cell>
          <cell r="LB91">
            <v>342.77081932999999</v>
          </cell>
          <cell r="LC91">
            <v>0</v>
          </cell>
          <cell r="LD91">
            <v>17.832999999999998</v>
          </cell>
          <cell r="LE91">
            <v>0</v>
          </cell>
          <cell r="LF91">
            <v>250.94800000000001</v>
          </cell>
          <cell r="LG91">
            <v>250.94800000000001</v>
          </cell>
          <cell r="LH91">
            <v>0</v>
          </cell>
          <cell r="LI91">
            <v>0</v>
          </cell>
          <cell r="LJ91">
            <v>32</v>
          </cell>
          <cell r="LK91">
            <v>0</v>
          </cell>
          <cell r="LL91">
            <v>32</v>
          </cell>
          <cell r="LQ91">
            <v>0</v>
          </cell>
          <cell r="LR91">
            <v>55.8</v>
          </cell>
          <cell r="LS91">
            <v>0</v>
          </cell>
          <cell r="LT91">
            <v>0</v>
          </cell>
          <cell r="LU91">
            <v>0</v>
          </cell>
          <cell r="LX91">
            <v>0</v>
          </cell>
          <cell r="LY91">
            <v>0</v>
          </cell>
          <cell r="LZ91">
            <v>0</v>
          </cell>
          <cell r="MA91">
            <v>0</v>
          </cell>
          <cell r="MB91">
            <v>0</v>
          </cell>
          <cell r="MC91">
            <v>0</v>
          </cell>
          <cell r="MD91">
            <v>0</v>
          </cell>
          <cell r="ME91">
            <v>0</v>
          </cell>
          <cell r="MF91">
            <v>0</v>
          </cell>
          <cell r="MG91">
            <v>0</v>
          </cell>
          <cell r="MH91">
            <v>0</v>
          </cell>
          <cell r="MI91">
            <v>0</v>
          </cell>
          <cell r="MJ91">
            <v>0</v>
          </cell>
          <cell r="MK91">
            <v>0</v>
          </cell>
          <cell r="ML91">
            <v>0</v>
          </cell>
          <cell r="MM91">
            <v>0</v>
          </cell>
          <cell r="MN91">
            <v>0</v>
          </cell>
          <cell r="MO91">
            <v>0</v>
          </cell>
          <cell r="MP91">
            <v>0</v>
          </cell>
          <cell r="MQ91">
            <v>0</v>
          </cell>
          <cell r="MR91">
            <v>0</v>
          </cell>
          <cell r="MS91">
            <v>0</v>
          </cell>
          <cell r="MT91">
            <v>0</v>
          </cell>
          <cell r="MU91">
            <v>0</v>
          </cell>
          <cell r="MV91">
            <v>0</v>
          </cell>
          <cell r="MW91">
            <v>0</v>
          </cell>
          <cell r="MX91">
            <v>0</v>
          </cell>
          <cell r="MY91">
            <v>0</v>
          </cell>
          <cell r="MZ91">
            <v>0</v>
          </cell>
          <cell r="NA91">
            <v>0</v>
          </cell>
          <cell r="NB91">
            <v>0</v>
          </cell>
          <cell r="NC91">
            <v>0</v>
          </cell>
          <cell r="ND91">
            <v>0</v>
          </cell>
          <cell r="NE91">
            <v>0</v>
          </cell>
          <cell r="NF91">
            <v>0</v>
          </cell>
          <cell r="NG91">
            <v>0</v>
          </cell>
          <cell r="NH91">
            <v>0</v>
          </cell>
          <cell r="NI91">
            <v>0</v>
          </cell>
          <cell r="NJ91">
            <v>0</v>
          </cell>
          <cell r="NK91">
            <v>0</v>
          </cell>
          <cell r="NL91">
            <v>0</v>
          </cell>
          <cell r="NM91">
            <v>0</v>
          </cell>
          <cell r="NN91">
            <v>0</v>
          </cell>
          <cell r="NO91">
            <v>0</v>
          </cell>
          <cell r="NP91">
            <v>0</v>
          </cell>
          <cell r="NQ91">
            <v>0</v>
          </cell>
          <cell r="NR91">
            <v>0</v>
          </cell>
          <cell r="NS91">
            <v>0</v>
          </cell>
          <cell r="NT91">
            <v>0</v>
          </cell>
          <cell r="NU91">
            <v>0</v>
          </cell>
          <cell r="NV91">
            <v>0</v>
          </cell>
          <cell r="NW91">
            <v>0</v>
          </cell>
          <cell r="NX91">
            <v>0</v>
          </cell>
          <cell r="NY91">
            <v>0</v>
          </cell>
          <cell r="NZ91">
            <v>0</v>
          </cell>
          <cell r="OA91">
            <v>0</v>
          </cell>
          <cell r="OB91">
            <v>0</v>
          </cell>
          <cell r="OC91">
            <v>0</v>
          </cell>
          <cell r="OD91">
            <v>0</v>
          </cell>
          <cell r="OE91">
            <v>0</v>
          </cell>
          <cell r="OF91">
            <v>0</v>
          </cell>
          <cell r="OG91">
            <v>0</v>
          </cell>
          <cell r="OH91">
            <v>0</v>
          </cell>
          <cell r="OI91">
            <v>0</v>
          </cell>
          <cell r="OJ91">
            <v>0</v>
          </cell>
          <cell r="OL91" t="str">
            <v>нд</v>
          </cell>
          <cell r="OM91" t="str">
            <v>нд</v>
          </cell>
          <cell r="ON91" t="str">
            <v>нд</v>
          </cell>
          <cell r="OO91" t="str">
            <v>нд</v>
          </cell>
          <cell r="OP91" t="str">
            <v>нд</v>
          </cell>
          <cell r="OT91">
            <v>9766.9821273165726</v>
          </cell>
          <cell r="OV91">
            <v>709.20500000000004</v>
          </cell>
          <cell r="OW91">
            <v>119.191</v>
          </cell>
          <cell r="OX91">
            <v>0</v>
          </cell>
          <cell r="OY91">
            <v>10851</v>
          </cell>
          <cell r="OZ91">
            <v>2146.0064287200003</v>
          </cell>
        </row>
        <row r="92">
          <cell r="A92" t="str">
            <v>Г</v>
          </cell>
          <cell r="B92" t="str">
            <v>1.2.1</v>
          </cell>
          <cell r="C92" t="str">
            <v>Технологическое присоединение (подключение), всего, в том числе:</v>
          </cell>
          <cell r="D92" t="str">
            <v>Г</v>
          </cell>
          <cell r="E92">
            <v>0</v>
          </cell>
          <cell r="H92">
            <v>0</v>
          </cell>
          <cell r="J92">
            <v>3932.6022027855006</v>
          </cell>
          <cell r="K92">
            <v>0</v>
          </cell>
          <cell r="L92">
            <v>3932.6022027855006</v>
          </cell>
          <cell r="M92">
            <v>818.12398278000001</v>
          </cell>
          <cell r="N92">
            <v>0</v>
          </cell>
          <cell r="O92">
            <v>245.11748446749993</v>
          </cell>
          <cell r="P92">
            <v>749.55393913499995</v>
          </cell>
          <cell r="Q92">
            <v>2119.8067964030001</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O92">
            <v>0</v>
          </cell>
          <cell r="AP92">
            <v>0</v>
          </cell>
          <cell r="AQ92">
            <v>0</v>
          </cell>
          <cell r="AR92">
            <v>0</v>
          </cell>
          <cell r="AS92">
            <v>0</v>
          </cell>
          <cell r="AT92">
            <v>0</v>
          </cell>
          <cell r="AU92">
            <v>0</v>
          </cell>
          <cell r="AV92">
            <v>0</v>
          </cell>
          <cell r="AW92">
            <v>0</v>
          </cell>
          <cell r="AX92">
            <v>0</v>
          </cell>
          <cell r="AY92">
            <v>0</v>
          </cell>
          <cell r="AZ92">
            <v>0</v>
          </cell>
          <cell r="BA92">
            <v>0</v>
          </cell>
          <cell r="BB92" t="str">
            <v/>
          </cell>
          <cell r="BC92" t="str">
            <v/>
          </cell>
          <cell r="BD92" t="str">
            <v/>
          </cell>
          <cell r="BE92" t="str">
            <v/>
          </cell>
          <cell r="BF92">
            <v>0</v>
          </cell>
          <cell r="BG92">
            <v>0</v>
          </cell>
          <cell r="BH92">
            <v>0</v>
          </cell>
          <cell r="BI92">
            <v>0</v>
          </cell>
          <cell r="BJ92">
            <v>0</v>
          </cell>
          <cell r="BK92">
            <v>0</v>
          </cell>
          <cell r="BL92">
            <v>0</v>
          </cell>
          <cell r="BM92">
            <v>0</v>
          </cell>
          <cell r="BN92">
            <v>0</v>
          </cell>
          <cell r="BO92">
            <v>0</v>
          </cell>
          <cell r="BP92">
            <v>0</v>
          </cell>
          <cell r="BQ92">
            <v>0</v>
          </cell>
          <cell r="BR92">
            <v>0</v>
          </cell>
          <cell r="BS92">
            <v>0</v>
          </cell>
          <cell r="BT92">
            <v>0</v>
          </cell>
          <cell r="BU92">
            <v>0</v>
          </cell>
          <cell r="BV92">
            <v>0</v>
          </cell>
          <cell r="BW92">
            <v>0</v>
          </cell>
          <cell r="BX92">
            <v>0</v>
          </cell>
          <cell r="BY92">
            <v>0</v>
          </cell>
          <cell r="BZ92">
            <v>0</v>
          </cell>
          <cell r="CA92">
            <v>0</v>
          </cell>
          <cell r="CB92">
            <v>0</v>
          </cell>
          <cell r="CC92">
            <v>0</v>
          </cell>
          <cell r="CD92">
            <v>0</v>
          </cell>
          <cell r="CE92">
            <v>0</v>
          </cell>
          <cell r="CF92">
            <v>0</v>
          </cell>
          <cell r="CG92">
            <v>0</v>
          </cell>
          <cell r="CH92">
            <v>0</v>
          </cell>
          <cell r="CI92">
            <v>0</v>
          </cell>
          <cell r="CJ92">
            <v>0</v>
          </cell>
          <cell r="CK92">
            <v>0</v>
          </cell>
          <cell r="CL92">
            <v>0</v>
          </cell>
          <cell r="CM92">
            <v>0</v>
          </cell>
          <cell r="CN92">
            <v>0</v>
          </cell>
          <cell r="CO92">
            <v>0</v>
          </cell>
          <cell r="CP92">
            <v>0</v>
          </cell>
          <cell r="CQ92" t="str">
            <v/>
          </cell>
          <cell r="CR92" t="str">
            <v/>
          </cell>
          <cell r="CS92" t="str">
            <v/>
          </cell>
          <cell r="CT92" t="str">
            <v/>
          </cell>
          <cell r="CU92">
            <v>0</v>
          </cell>
          <cell r="CX92">
            <v>11773.071493446381</v>
          </cell>
          <cell r="CY92">
            <v>2007.6103241393257</v>
          </cell>
          <cell r="CZ92">
            <v>3841.5348877713004</v>
          </cell>
          <cell r="DA92">
            <v>3963.2928893735866</v>
          </cell>
          <cell r="DB92">
            <v>1960.6333921621663</v>
          </cell>
          <cell r="DE92">
            <v>0</v>
          </cell>
          <cell r="DG92">
            <v>2648.4101105499999</v>
          </cell>
          <cell r="DH92">
            <v>0</v>
          </cell>
          <cell r="DI92">
            <v>2648.4101105499999</v>
          </cell>
          <cell r="DJ92">
            <v>221.79169244000005</v>
          </cell>
          <cell r="DK92">
            <v>951.39924857999995</v>
          </cell>
          <cell r="DL92">
            <v>1337.37306115</v>
          </cell>
          <cell r="DM92">
            <v>137.84610837999995</v>
          </cell>
          <cell r="DN92">
            <v>3379.4845325921287</v>
          </cell>
          <cell r="DS92">
            <v>73</v>
          </cell>
          <cell r="DT92">
            <v>202.23975001333304</v>
          </cell>
          <cell r="DU92">
            <v>340.55043894068166</v>
          </cell>
          <cell r="DV92">
            <v>2763.6943436381139</v>
          </cell>
          <cell r="DW92">
            <v>202.23975001333304</v>
          </cell>
          <cell r="DX92" t="str">
            <v/>
          </cell>
          <cell r="DY92" t="str">
            <v/>
          </cell>
          <cell r="DZ92" t="str">
            <v/>
          </cell>
          <cell r="EA92" t="str">
            <v/>
          </cell>
          <cell r="EB92">
            <v>0</v>
          </cell>
          <cell r="EC92">
            <v>1131.7356273999999</v>
          </cell>
          <cell r="ED92">
            <v>17.569210549999998</v>
          </cell>
          <cell r="EE92">
            <v>335.6327546</v>
          </cell>
          <cell r="EF92">
            <v>669.69608814999992</v>
          </cell>
          <cell r="EG92">
            <v>108.83757410000001</v>
          </cell>
          <cell r="EH92">
            <v>210.02252780000001</v>
          </cell>
          <cell r="EI92">
            <v>3.2610385900000001</v>
          </cell>
          <cell r="EJ92">
            <v>51.45580812</v>
          </cell>
          <cell r="EK92">
            <v>131.85455195</v>
          </cell>
          <cell r="EL92">
            <v>23.451129139999999</v>
          </cell>
          <cell r="EM92">
            <v>921.71309960000008</v>
          </cell>
          <cell r="EN92">
            <v>14.308171959999999</v>
          </cell>
          <cell r="EO92">
            <v>284.17694647999997</v>
          </cell>
          <cell r="EP92">
            <v>537.84153619999995</v>
          </cell>
          <cell r="EQ92">
            <v>85.386444960000006</v>
          </cell>
          <cell r="ER92">
            <v>0</v>
          </cell>
          <cell r="ES92">
            <v>0</v>
          </cell>
          <cell r="ET92">
            <v>0</v>
          </cell>
          <cell r="EU92">
            <v>0</v>
          </cell>
          <cell r="EV92">
            <v>0</v>
          </cell>
          <cell r="EW92">
            <v>0</v>
          </cell>
          <cell r="EX92">
            <v>0</v>
          </cell>
          <cell r="EY92">
            <v>0</v>
          </cell>
          <cell r="EZ92">
            <v>0</v>
          </cell>
          <cell r="FA92">
            <v>0</v>
          </cell>
          <cell r="FB92">
            <v>921.71309960000008</v>
          </cell>
          <cell r="FC92">
            <v>14.308171959999999</v>
          </cell>
          <cell r="FD92">
            <v>284.17694647999997</v>
          </cell>
          <cell r="FE92">
            <v>537.84153619999995</v>
          </cell>
          <cell r="FF92">
            <v>85.386444960000006</v>
          </cell>
          <cell r="FG92" t="str">
            <v/>
          </cell>
          <cell r="FH92" t="str">
            <v/>
          </cell>
          <cell r="FI92" t="str">
            <v/>
          </cell>
          <cell r="FJ92" t="str">
            <v/>
          </cell>
          <cell r="FK92">
            <v>0</v>
          </cell>
          <cell r="FN92">
            <v>11773.071493446381</v>
          </cell>
          <cell r="FO92">
            <v>0</v>
          </cell>
          <cell r="FP92">
            <v>376.37899999999996</v>
          </cell>
          <cell r="FQ92">
            <v>0</v>
          </cell>
          <cell r="FR92">
            <v>2003.7250082983335</v>
          </cell>
          <cell r="FS92">
            <v>1945.1350082983336</v>
          </cell>
          <cell r="FT92">
            <v>2.74</v>
          </cell>
          <cell r="FU92">
            <v>55.85</v>
          </cell>
          <cell r="FV92">
            <v>148252</v>
          </cell>
          <cell r="FW92">
            <v>0</v>
          </cell>
          <cell r="FX92">
            <v>148252</v>
          </cell>
          <cell r="FZ92">
            <v>758.40588715000001</v>
          </cell>
          <cell r="GA92">
            <v>0</v>
          </cell>
          <cell r="GB92">
            <v>14.109</v>
          </cell>
          <cell r="GC92">
            <v>0</v>
          </cell>
          <cell r="GD92">
            <v>323.55900000000003</v>
          </cell>
          <cell r="GE92">
            <v>323.55900000000003</v>
          </cell>
          <cell r="GF92">
            <v>0</v>
          </cell>
          <cell r="GG92">
            <v>0</v>
          </cell>
          <cell r="GH92">
            <v>5039</v>
          </cell>
          <cell r="GI92">
            <v>0</v>
          </cell>
          <cell r="GJ92">
            <v>5039</v>
          </cell>
          <cell r="GK92">
            <v>6140.1608410664994</v>
          </cell>
          <cell r="GL92">
            <v>0</v>
          </cell>
          <cell r="GM92">
            <v>258.77600000000001</v>
          </cell>
          <cell r="GN92">
            <v>0</v>
          </cell>
          <cell r="GO92">
            <v>1287.7640000000001</v>
          </cell>
          <cell r="GP92">
            <v>1232.03</v>
          </cell>
          <cell r="GQ92">
            <v>0</v>
          </cell>
          <cell r="GR92">
            <v>51.734000000000002</v>
          </cell>
          <cell r="GS92">
            <v>76404</v>
          </cell>
          <cell r="GT92">
            <v>0</v>
          </cell>
          <cell r="GU92">
            <v>76404</v>
          </cell>
          <cell r="GV92">
            <v>0</v>
          </cell>
          <cell r="GW92">
            <v>0</v>
          </cell>
          <cell r="GX92">
            <v>0</v>
          </cell>
          <cell r="GY92">
            <v>0</v>
          </cell>
          <cell r="GZ92">
            <v>0</v>
          </cell>
          <cell r="HA92">
            <v>0</v>
          </cell>
          <cell r="HB92">
            <v>0</v>
          </cell>
          <cell r="HC92">
            <v>0</v>
          </cell>
          <cell r="HD92">
            <v>0</v>
          </cell>
          <cell r="HE92">
            <v>0</v>
          </cell>
          <cell r="HF92">
            <v>0</v>
          </cell>
          <cell r="HG92">
            <v>0</v>
          </cell>
          <cell r="HH92">
            <v>0</v>
          </cell>
          <cell r="HI92">
            <v>0</v>
          </cell>
          <cell r="HJ92">
            <v>0</v>
          </cell>
          <cell r="HK92">
            <v>0</v>
          </cell>
          <cell r="HL92">
            <v>0</v>
          </cell>
          <cell r="HM92">
            <v>0</v>
          </cell>
          <cell r="HN92">
            <v>0</v>
          </cell>
          <cell r="HO92">
            <v>0</v>
          </cell>
          <cell r="HP92">
            <v>0</v>
          </cell>
          <cell r="HQ92">
            <v>0</v>
          </cell>
          <cell r="HR92">
            <v>1143.433344503333</v>
          </cell>
          <cell r="HS92">
            <v>0</v>
          </cell>
          <cell r="HT92">
            <v>105</v>
          </cell>
          <cell r="HU92">
            <v>0</v>
          </cell>
          <cell r="HV92">
            <v>0</v>
          </cell>
          <cell r="HW92">
            <v>0</v>
          </cell>
          <cell r="HX92">
            <v>0</v>
          </cell>
          <cell r="HY92">
            <v>0</v>
          </cell>
          <cell r="HZ92">
            <v>1</v>
          </cell>
          <cell r="IA92">
            <v>0</v>
          </cell>
          <cell r="IB92">
            <v>1</v>
          </cell>
          <cell r="IC92">
            <v>4996.7274965631668</v>
          </cell>
          <cell r="ID92">
            <v>0</v>
          </cell>
          <cell r="IE92">
            <v>153.77599999999998</v>
          </cell>
          <cell r="IF92">
            <v>0</v>
          </cell>
          <cell r="IG92">
            <v>1287.7640000000001</v>
          </cell>
          <cell r="IH92">
            <v>1232.03</v>
          </cell>
          <cell r="II92">
            <v>0</v>
          </cell>
          <cell r="IJ92">
            <v>51.734000000000002</v>
          </cell>
          <cell r="IK92">
            <v>76403</v>
          </cell>
          <cell r="IL92">
            <v>0</v>
          </cell>
          <cell r="IM92">
            <v>76403</v>
          </cell>
          <cell r="IN92">
            <v>0</v>
          </cell>
          <cell r="IO92">
            <v>0</v>
          </cell>
          <cell r="IP92">
            <v>0</v>
          </cell>
          <cell r="IQ92">
            <v>0</v>
          </cell>
          <cell r="IR92">
            <v>0</v>
          </cell>
          <cell r="IS92">
            <v>0</v>
          </cell>
          <cell r="IT92">
            <v>0</v>
          </cell>
          <cell r="IU92">
            <v>0</v>
          </cell>
          <cell r="IV92">
            <v>0</v>
          </cell>
          <cell r="IW92">
            <v>0</v>
          </cell>
          <cell r="IX92">
            <v>0</v>
          </cell>
          <cell r="IY92">
            <v>509.59348974</v>
          </cell>
          <cell r="IZ92">
            <v>0</v>
          </cell>
          <cell r="JA92">
            <v>24.921999999999997</v>
          </cell>
          <cell r="JB92">
            <v>0</v>
          </cell>
          <cell r="JC92">
            <v>377.14400000000001</v>
          </cell>
          <cell r="JD92">
            <v>377.14400000000001</v>
          </cell>
          <cell r="JE92">
            <v>0</v>
          </cell>
          <cell r="JF92">
            <v>0</v>
          </cell>
          <cell r="JG92">
            <v>33</v>
          </cell>
          <cell r="JH92">
            <v>0</v>
          </cell>
          <cell r="JI92">
            <v>33</v>
          </cell>
          <cell r="JJ92">
            <v>166.82267041</v>
          </cell>
          <cell r="JK92">
            <v>0</v>
          </cell>
          <cell r="JL92">
            <v>7.0890000000000004</v>
          </cell>
          <cell r="JM92">
            <v>0</v>
          </cell>
          <cell r="JN92">
            <v>126.196</v>
          </cell>
          <cell r="JO92">
            <v>126.196</v>
          </cell>
          <cell r="JP92">
            <v>0</v>
          </cell>
          <cell r="JQ92">
            <v>0</v>
          </cell>
          <cell r="JR92">
            <v>1</v>
          </cell>
          <cell r="JS92">
            <v>0</v>
          </cell>
          <cell r="JT92">
            <v>1</v>
          </cell>
          <cell r="JU92">
            <v>342.77081932999999</v>
          </cell>
          <cell r="JV92">
            <v>0</v>
          </cell>
          <cell r="JW92">
            <v>17.832999999999998</v>
          </cell>
          <cell r="JX92">
            <v>0</v>
          </cell>
          <cell r="JY92">
            <v>250.94800000000001</v>
          </cell>
          <cell r="JZ92">
            <v>250.94800000000001</v>
          </cell>
          <cell r="KA92">
            <v>0</v>
          </cell>
          <cell r="KB92">
            <v>0</v>
          </cell>
          <cell r="KC92">
            <v>32</v>
          </cell>
          <cell r="KD92">
            <v>0</v>
          </cell>
          <cell r="KE92">
            <v>32</v>
          </cell>
          <cell r="KF92">
            <v>0</v>
          </cell>
          <cell r="KG92">
            <v>0</v>
          </cell>
          <cell r="KH92">
            <v>0</v>
          </cell>
          <cell r="KI92">
            <v>0</v>
          </cell>
          <cell r="KJ92">
            <v>0</v>
          </cell>
          <cell r="KK92">
            <v>0</v>
          </cell>
          <cell r="KL92">
            <v>0</v>
          </cell>
          <cell r="KM92">
            <v>0</v>
          </cell>
          <cell r="KN92">
            <v>0</v>
          </cell>
          <cell r="KO92">
            <v>0</v>
          </cell>
          <cell r="KP92">
            <v>0</v>
          </cell>
          <cell r="KQ92">
            <v>0</v>
          </cell>
          <cell r="KR92">
            <v>0</v>
          </cell>
          <cell r="KS92">
            <v>0</v>
          </cell>
          <cell r="KT92">
            <v>0</v>
          </cell>
          <cell r="KU92">
            <v>0</v>
          </cell>
          <cell r="KV92">
            <v>0</v>
          </cell>
          <cell r="KW92">
            <v>0</v>
          </cell>
          <cell r="KX92">
            <v>0</v>
          </cell>
          <cell r="KY92">
            <v>0</v>
          </cell>
          <cell r="KZ92">
            <v>0</v>
          </cell>
          <cell r="LA92">
            <v>0</v>
          </cell>
          <cell r="LB92">
            <v>342.77081932999999</v>
          </cell>
          <cell r="LC92">
            <v>0</v>
          </cell>
          <cell r="LD92">
            <v>17.832999999999998</v>
          </cell>
          <cell r="LE92">
            <v>0</v>
          </cell>
          <cell r="LF92">
            <v>250.94800000000001</v>
          </cell>
          <cell r="LG92">
            <v>250.94800000000001</v>
          </cell>
          <cell r="LH92">
            <v>0</v>
          </cell>
          <cell r="LI92">
            <v>0</v>
          </cell>
          <cell r="LJ92">
            <v>32</v>
          </cell>
          <cell r="LK92">
            <v>0</v>
          </cell>
          <cell r="LL92">
            <v>32</v>
          </cell>
          <cell r="LQ92">
            <v>0</v>
          </cell>
          <cell r="LR92">
            <v>55.8</v>
          </cell>
          <cell r="LS92">
            <v>0</v>
          </cell>
          <cell r="LT92">
            <v>0</v>
          </cell>
          <cell r="LU92">
            <v>0</v>
          </cell>
          <cell r="LX92">
            <v>0</v>
          </cell>
          <cell r="LY92">
            <v>0</v>
          </cell>
          <cell r="LZ92">
            <v>0</v>
          </cell>
          <cell r="MA92">
            <v>0</v>
          </cell>
          <cell r="MB92">
            <v>0</v>
          </cell>
          <cell r="MC92">
            <v>0</v>
          </cell>
          <cell r="MD92">
            <v>0</v>
          </cell>
          <cell r="ME92">
            <v>0</v>
          </cell>
          <cell r="MF92">
            <v>0</v>
          </cell>
          <cell r="MG92">
            <v>0</v>
          </cell>
          <cell r="MH92">
            <v>0</v>
          </cell>
          <cell r="MI92">
            <v>0</v>
          </cell>
          <cell r="MJ92">
            <v>0</v>
          </cell>
          <cell r="MK92">
            <v>0</v>
          </cell>
          <cell r="ML92">
            <v>0</v>
          </cell>
          <cell r="MM92">
            <v>0</v>
          </cell>
          <cell r="MN92">
            <v>0</v>
          </cell>
          <cell r="MO92">
            <v>0</v>
          </cell>
          <cell r="MP92">
            <v>0</v>
          </cell>
          <cell r="MQ92">
            <v>0</v>
          </cell>
          <cell r="MR92">
            <v>0</v>
          </cell>
          <cell r="MS92">
            <v>0</v>
          </cell>
          <cell r="MT92">
            <v>0</v>
          </cell>
          <cell r="MU92">
            <v>0</v>
          </cell>
          <cell r="MV92">
            <v>0</v>
          </cell>
          <cell r="MW92">
            <v>0</v>
          </cell>
          <cell r="MX92">
            <v>0</v>
          </cell>
          <cell r="MY92">
            <v>0</v>
          </cell>
          <cell r="MZ92">
            <v>0</v>
          </cell>
          <cell r="NA92">
            <v>0</v>
          </cell>
          <cell r="NB92">
            <v>0</v>
          </cell>
          <cell r="NC92">
            <v>0</v>
          </cell>
          <cell r="ND92">
            <v>0</v>
          </cell>
          <cell r="NE92">
            <v>0</v>
          </cell>
          <cell r="NF92">
            <v>0</v>
          </cell>
          <cell r="NG92">
            <v>0</v>
          </cell>
          <cell r="NH92">
            <v>0</v>
          </cell>
          <cell r="NI92">
            <v>0</v>
          </cell>
          <cell r="NJ92">
            <v>0</v>
          </cell>
          <cell r="NK92">
            <v>0</v>
          </cell>
          <cell r="NL92">
            <v>0</v>
          </cell>
          <cell r="NM92">
            <v>0</v>
          </cell>
          <cell r="NN92">
            <v>0</v>
          </cell>
          <cell r="NO92">
            <v>0</v>
          </cell>
          <cell r="NP92">
            <v>0</v>
          </cell>
          <cell r="NQ92">
            <v>0</v>
          </cell>
          <cell r="NR92">
            <v>0</v>
          </cell>
          <cell r="NS92">
            <v>0</v>
          </cell>
          <cell r="NT92">
            <v>0</v>
          </cell>
          <cell r="NU92">
            <v>0</v>
          </cell>
          <cell r="NV92">
            <v>0</v>
          </cell>
          <cell r="NW92">
            <v>0</v>
          </cell>
          <cell r="NX92">
            <v>0</v>
          </cell>
          <cell r="NY92">
            <v>0</v>
          </cell>
          <cell r="NZ92">
            <v>0</v>
          </cell>
          <cell r="OA92">
            <v>0</v>
          </cell>
          <cell r="OB92">
            <v>0</v>
          </cell>
          <cell r="OC92">
            <v>0</v>
          </cell>
          <cell r="OD92">
            <v>0</v>
          </cell>
          <cell r="OE92">
            <v>0</v>
          </cell>
          <cell r="OF92">
            <v>0</v>
          </cell>
          <cell r="OG92">
            <v>0</v>
          </cell>
          <cell r="OH92">
            <v>0</v>
          </cell>
          <cell r="OI92">
            <v>0</v>
          </cell>
          <cell r="OJ92">
            <v>0</v>
          </cell>
          <cell r="OL92" t="str">
            <v>нд</v>
          </cell>
          <cell r="OM92" t="str">
            <v>нд</v>
          </cell>
          <cell r="ON92" t="str">
            <v>нд</v>
          </cell>
          <cell r="OO92" t="str">
            <v>нд</v>
          </cell>
          <cell r="OP92" t="str">
            <v>нд</v>
          </cell>
          <cell r="OT92">
            <v>9766.9821273165726</v>
          </cell>
          <cell r="OV92">
            <v>709.20500000000004</v>
          </cell>
          <cell r="OW92">
            <v>119.191</v>
          </cell>
          <cell r="OX92">
            <v>0</v>
          </cell>
          <cell r="OY92">
            <v>10851</v>
          </cell>
          <cell r="OZ92">
            <v>2146.0064287200003</v>
          </cell>
        </row>
        <row r="93">
          <cell r="A93" t="str">
            <v>Г</v>
          </cell>
          <cell r="B93" t="str">
            <v>1.2.1.1</v>
          </cell>
          <cell r="C93" t="str">
            <v>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v>
          </cell>
          <cell r="D93" t="str">
            <v>Г</v>
          </cell>
          <cell r="E93">
            <v>0</v>
          </cell>
          <cell r="H93">
            <v>0</v>
          </cell>
          <cell r="J93">
            <v>3932.6022027855006</v>
          </cell>
          <cell r="K93">
            <v>0</v>
          </cell>
          <cell r="L93">
            <v>3932.6022027855006</v>
          </cell>
          <cell r="M93">
            <v>818.12398278000001</v>
          </cell>
          <cell r="N93">
            <v>0</v>
          </cell>
          <cell r="O93">
            <v>245.11748446749993</v>
          </cell>
          <cell r="P93">
            <v>749.55393913499995</v>
          </cell>
          <cell r="Q93">
            <v>2119.8067964030001</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O93">
            <v>0</v>
          </cell>
          <cell r="AP93">
            <v>0</v>
          </cell>
          <cell r="AQ93">
            <v>0</v>
          </cell>
          <cell r="AR93">
            <v>0</v>
          </cell>
          <cell r="AS93">
            <v>0</v>
          </cell>
          <cell r="AT93">
            <v>0</v>
          </cell>
          <cell r="AU93">
            <v>0</v>
          </cell>
          <cell r="AV93">
            <v>0</v>
          </cell>
          <cell r="AW93">
            <v>0</v>
          </cell>
          <cell r="AX93">
            <v>0</v>
          </cell>
          <cell r="AY93">
            <v>0</v>
          </cell>
          <cell r="AZ93">
            <v>0</v>
          </cell>
          <cell r="BA93">
            <v>0</v>
          </cell>
          <cell r="BB93" t="str">
            <v/>
          </cell>
          <cell r="BC93" t="str">
            <v/>
          </cell>
          <cell r="BD93" t="str">
            <v/>
          </cell>
          <cell r="BE93" t="str">
            <v/>
          </cell>
          <cell r="BF93">
            <v>0</v>
          </cell>
          <cell r="BG93">
            <v>0</v>
          </cell>
          <cell r="BH93">
            <v>0</v>
          </cell>
          <cell r="BI93">
            <v>0</v>
          </cell>
          <cell r="BJ93">
            <v>0</v>
          </cell>
          <cell r="BK93">
            <v>0</v>
          </cell>
          <cell r="BL93">
            <v>0</v>
          </cell>
          <cell r="BM93">
            <v>0</v>
          </cell>
          <cell r="BN93">
            <v>0</v>
          </cell>
          <cell r="BO93">
            <v>0</v>
          </cell>
          <cell r="BP93">
            <v>0</v>
          </cell>
          <cell r="BQ93">
            <v>0</v>
          </cell>
          <cell r="BR93">
            <v>0</v>
          </cell>
          <cell r="BS93">
            <v>0</v>
          </cell>
          <cell r="BT93">
            <v>0</v>
          </cell>
          <cell r="BU93">
            <v>0</v>
          </cell>
          <cell r="BV93">
            <v>0</v>
          </cell>
          <cell r="BW93">
            <v>0</v>
          </cell>
          <cell r="BX93">
            <v>0</v>
          </cell>
          <cell r="BY93">
            <v>0</v>
          </cell>
          <cell r="BZ93">
            <v>0</v>
          </cell>
          <cell r="CA93">
            <v>0</v>
          </cell>
          <cell r="CB93">
            <v>0</v>
          </cell>
          <cell r="CC93">
            <v>0</v>
          </cell>
          <cell r="CD93">
            <v>0</v>
          </cell>
          <cell r="CE93">
            <v>0</v>
          </cell>
          <cell r="CF93">
            <v>0</v>
          </cell>
          <cell r="CG93">
            <v>0</v>
          </cell>
          <cell r="CH93">
            <v>0</v>
          </cell>
          <cell r="CI93">
            <v>0</v>
          </cell>
          <cell r="CJ93">
            <v>0</v>
          </cell>
          <cell r="CK93">
            <v>0</v>
          </cell>
          <cell r="CL93">
            <v>0</v>
          </cell>
          <cell r="CM93">
            <v>0</v>
          </cell>
          <cell r="CN93">
            <v>0</v>
          </cell>
          <cell r="CO93">
            <v>0</v>
          </cell>
          <cell r="CP93">
            <v>0</v>
          </cell>
          <cell r="CQ93" t="str">
            <v/>
          </cell>
          <cell r="CR93" t="str">
            <v/>
          </cell>
          <cell r="CS93" t="str">
            <v/>
          </cell>
          <cell r="CT93" t="str">
            <v/>
          </cell>
          <cell r="CU93">
            <v>0</v>
          </cell>
          <cell r="CX93">
            <v>11773.071493446381</v>
          </cell>
          <cell r="CY93">
            <v>2007.6103241393257</v>
          </cell>
          <cell r="CZ93">
            <v>3841.5348877713004</v>
          </cell>
          <cell r="DA93">
            <v>3963.2928893735866</v>
          </cell>
          <cell r="DB93">
            <v>1960.6333921621663</v>
          </cell>
          <cell r="DE93">
            <v>0</v>
          </cell>
          <cell r="DG93">
            <v>2648.4101105499999</v>
          </cell>
          <cell r="DH93">
            <v>0</v>
          </cell>
          <cell r="DI93">
            <v>2648.4101105499999</v>
          </cell>
          <cell r="DJ93">
            <v>221.79169244000005</v>
          </cell>
          <cell r="DK93">
            <v>951.39924857999995</v>
          </cell>
          <cell r="DL93">
            <v>1337.37306115</v>
          </cell>
          <cell r="DM93">
            <v>137.84610837999995</v>
          </cell>
          <cell r="DN93">
            <v>3379.4845325921287</v>
          </cell>
          <cell r="DS93">
            <v>73</v>
          </cell>
          <cell r="DT93">
            <v>202.23975001333304</v>
          </cell>
          <cell r="DU93">
            <v>340.55043894068166</v>
          </cell>
          <cell r="DV93">
            <v>2763.6943436381139</v>
          </cell>
          <cell r="DW93">
            <v>202.23975001333304</v>
          </cell>
          <cell r="DX93" t="str">
            <v/>
          </cell>
          <cell r="DY93" t="str">
            <v/>
          </cell>
          <cell r="DZ93" t="str">
            <v/>
          </cell>
          <cell r="EA93" t="str">
            <v/>
          </cell>
          <cell r="EB93">
            <v>0</v>
          </cell>
          <cell r="EC93">
            <v>1131.7356273999999</v>
          </cell>
          <cell r="ED93">
            <v>17.569210549999998</v>
          </cell>
          <cell r="EE93">
            <v>335.6327546</v>
          </cell>
          <cell r="EF93">
            <v>669.69608814999992</v>
          </cell>
          <cell r="EG93">
            <v>108.83757410000001</v>
          </cell>
          <cell r="EH93">
            <v>210.02252780000001</v>
          </cell>
          <cell r="EI93">
            <v>3.2610385900000001</v>
          </cell>
          <cell r="EJ93">
            <v>51.45580812</v>
          </cell>
          <cell r="EK93">
            <v>131.85455195</v>
          </cell>
          <cell r="EL93">
            <v>23.451129139999999</v>
          </cell>
          <cell r="EM93">
            <v>921.71309960000008</v>
          </cell>
          <cell r="EN93">
            <v>14.308171959999999</v>
          </cell>
          <cell r="EO93">
            <v>284.17694647999997</v>
          </cell>
          <cell r="EP93">
            <v>537.84153619999995</v>
          </cell>
          <cell r="EQ93">
            <v>85.386444960000006</v>
          </cell>
          <cell r="ER93">
            <v>0</v>
          </cell>
          <cell r="ES93">
            <v>0</v>
          </cell>
          <cell r="ET93">
            <v>0</v>
          </cell>
          <cell r="EU93">
            <v>0</v>
          </cell>
          <cell r="EV93">
            <v>0</v>
          </cell>
          <cell r="EW93">
            <v>0</v>
          </cell>
          <cell r="EX93">
            <v>0</v>
          </cell>
          <cell r="EY93">
            <v>0</v>
          </cell>
          <cell r="EZ93">
            <v>0</v>
          </cell>
          <cell r="FA93">
            <v>0</v>
          </cell>
          <cell r="FB93">
            <v>921.71309960000008</v>
          </cell>
          <cell r="FC93">
            <v>14.308171959999999</v>
          </cell>
          <cell r="FD93">
            <v>284.17694647999997</v>
          </cell>
          <cell r="FE93">
            <v>537.84153619999995</v>
          </cell>
          <cell r="FF93">
            <v>85.386444960000006</v>
          </cell>
          <cell r="FG93" t="str">
            <v/>
          </cell>
          <cell r="FH93" t="str">
            <v/>
          </cell>
          <cell r="FI93" t="str">
            <v/>
          </cell>
          <cell r="FJ93" t="str">
            <v/>
          </cell>
          <cell r="FK93">
            <v>0</v>
          </cell>
          <cell r="FN93">
            <v>11773.071493446381</v>
          </cell>
          <cell r="FO93">
            <v>0</v>
          </cell>
          <cell r="FP93">
            <v>376.37899999999996</v>
          </cell>
          <cell r="FQ93">
            <v>0</v>
          </cell>
          <cell r="FR93">
            <v>2003.7250082983335</v>
          </cell>
          <cell r="FS93">
            <v>1945.1350082983336</v>
          </cell>
          <cell r="FT93">
            <v>2.74</v>
          </cell>
          <cell r="FU93">
            <v>55.85</v>
          </cell>
          <cell r="FV93">
            <v>148252</v>
          </cell>
          <cell r="FW93">
            <v>0</v>
          </cell>
          <cell r="FX93">
            <v>148252</v>
          </cell>
          <cell r="FZ93">
            <v>758.40588715000001</v>
          </cell>
          <cell r="GA93">
            <v>0</v>
          </cell>
          <cell r="GB93">
            <v>14.109</v>
          </cell>
          <cell r="GC93">
            <v>0</v>
          </cell>
          <cell r="GD93">
            <v>323.55900000000003</v>
          </cell>
          <cell r="GE93">
            <v>323.55900000000003</v>
          </cell>
          <cell r="GF93">
            <v>0</v>
          </cell>
          <cell r="GG93">
            <v>0</v>
          </cell>
          <cell r="GH93">
            <v>5039</v>
          </cell>
          <cell r="GI93">
            <v>0</v>
          </cell>
          <cell r="GJ93">
            <v>5039</v>
          </cell>
          <cell r="GK93">
            <v>6140.1608410664994</v>
          </cell>
          <cell r="GL93">
            <v>0</v>
          </cell>
          <cell r="GM93">
            <v>258.77600000000001</v>
          </cell>
          <cell r="GN93">
            <v>0</v>
          </cell>
          <cell r="GO93">
            <v>1287.7640000000001</v>
          </cell>
          <cell r="GP93">
            <v>1232.03</v>
          </cell>
          <cell r="GQ93">
            <v>0</v>
          </cell>
          <cell r="GR93">
            <v>51.734000000000002</v>
          </cell>
          <cell r="GS93">
            <v>76404</v>
          </cell>
          <cell r="GT93">
            <v>0</v>
          </cell>
          <cell r="GU93">
            <v>76404</v>
          </cell>
          <cell r="GV93">
            <v>0</v>
          </cell>
          <cell r="GW93">
            <v>0</v>
          </cell>
          <cell r="GX93">
            <v>0</v>
          </cell>
          <cell r="GY93">
            <v>0</v>
          </cell>
          <cell r="GZ93">
            <v>0</v>
          </cell>
          <cell r="HA93">
            <v>0</v>
          </cell>
          <cell r="HB93">
            <v>0</v>
          </cell>
          <cell r="HC93">
            <v>0</v>
          </cell>
          <cell r="HD93">
            <v>0</v>
          </cell>
          <cell r="HE93">
            <v>0</v>
          </cell>
          <cell r="HF93">
            <v>0</v>
          </cell>
          <cell r="HG93">
            <v>0</v>
          </cell>
          <cell r="HH93">
            <v>0</v>
          </cell>
          <cell r="HI93">
            <v>0</v>
          </cell>
          <cell r="HJ93">
            <v>0</v>
          </cell>
          <cell r="HK93">
            <v>0</v>
          </cell>
          <cell r="HL93">
            <v>0</v>
          </cell>
          <cell r="HM93">
            <v>0</v>
          </cell>
          <cell r="HN93">
            <v>0</v>
          </cell>
          <cell r="HO93">
            <v>0</v>
          </cell>
          <cell r="HP93">
            <v>0</v>
          </cell>
          <cell r="HQ93">
            <v>0</v>
          </cell>
          <cell r="HR93">
            <v>1143.433344503333</v>
          </cell>
          <cell r="HS93">
            <v>0</v>
          </cell>
          <cell r="HT93">
            <v>105</v>
          </cell>
          <cell r="HU93">
            <v>0</v>
          </cell>
          <cell r="HV93">
            <v>0</v>
          </cell>
          <cell r="HW93">
            <v>0</v>
          </cell>
          <cell r="HX93">
            <v>0</v>
          </cell>
          <cell r="HY93">
            <v>0</v>
          </cell>
          <cell r="HZ93">
            <v>1</v>
          </cell>
          <cell r="IA93">
            <v>0</v>
          </cell>
          <cell r="IB93">
            <v>1</v>
          </cell>
          <cell r="IC93">
            <v>4996.7274965631668</v>
          </cell>
          <cell r="ID93">
            <v>0</v>
          </cell>
          <cell r="IE93">
            <v>153.77599999999998</v>
          </cell>
          <cell r="IF93">
            <v>0</v>
          </cell>
          <cell r="IG93">
            <v>1287.7640000000001</v>
          </cell>
          <cell r="IH93">
            <v>1232.03</v>
          </cell>
          <cell r="II93">
            <v>0</v>
          </cell>
          <cell r="IJ93">
            <v>51.734000000000002</v>
          </cell>
          <cell r="IK93">
            <v>76403</v>
          </cell>
          <cell r="IL93">
            <v>0</v>
          </cell>
          <cell r="IM93">
            <v>76403</v>
          </cell>
          <cell r="IN93">
            <v>0</v>
          </cell>
          <cell r="IO93">
            <v>0</v>
          </cell>
          <cell r="IP93">
            <v>0</v>
          </cell>
          <cell r="IQ93">
            <v>0</v>
          </cell>
          <cell r="IR93">
            <v>0</v>
          </cell>
          <cell r="IS93">
            <v>0</v>
          </cell>
          <cell r="IT93">
            <v>0</v>
          </cell>
          <cell r="IU93">
            <v>0</v>
          </cell>
          <cell r="IV93">
            <v>0</v>
          </cell>
          <cell r="IW93">
            <v>0</v>
          </cell>
          <cell r="IX93">
            <v>0</v>
          </cell>
          <cell r="IY93">
            <v>509.59348974</v>
          </cell>
          <cell r="IZ93">
            <v>0</v>
          </cell>
          <cell r="JA93">
            <v>24.921999999999997</v>
          </cell>
          <cell r="JB93">
            <v>0</v>
          </cell>
          <cell r="JC93">
            <v>377.14400000000001</v>
          </cell>
          <cell r="JD93">
            <v>377.14400000000001</v>
          </cell>
          <cell r="JE93">
            <v>0</v>
          </cell>
          <cell r="JF93">
            <v>0</v>
          </cell>
          <cell r="JG93">
            <v>33</v>
          </cell>
          <cell r="JH93">
            <v>0</v>
          </cell>
          <cell r="JI93">
            <v>33</v>
          </cell>
          <cell r="JJ93">
            <v>166.82267041</v>
          </cell>
          <cell r="JK93">
            <v>0</v>
          </cell>
          <cell r="JL93">
            <v>7.0890000000000004</v>
          </cell>
          <cell r="JM93">
            <v>0</v>
          </cell>
          <cell r="JN93">
            <v>126.196</v>
          </cell>
          <cell r="JO93">
            <v>126.196</v>
          </cell>
          <cell r="JP93">
            <v>0</v>
          </cell>
          <cell r="JQ93">
            <v>0</v>
          </cell>
          <cell r="JR93">
            <v>1</v>
          </cell>
          <cell r="JS93">
            <v>0</v>
          </cell>
          <cell r="JT93">
            <v>1</v>
          </cell>
          <cell r="JU93">
            <v>342.77081932999999</v>
          </cell>
          <cell r="JV93">
            <v>0</v>
          </cell>
          <cell r="JW93">
            <v>17.832999999999998</v>
          </cell>
          <cell r="JX93">
            <v>0</v>
          </cell>
          <cell r="JY93">
            <v>250.94800000000001</v>
          </cell>
          <cell r="JZ93">
            <v>250.94800000000001</v>
          </cell>
          <cell r="KA93">
            <v>0</v>
          </cell>
          <cell r="KB93">
            <v>0</v>
          </cell>
          <cell r="KC93">
            <v>32</v>
          </cell>
          <cell r="KD93">
            <v>0</v>
          </cell>
          <cell r="KE93">
            <v>32</v>
          </cell>
          <cell r="KF93">
            <v>0</v>
          </cell>
          <cell r="KG93">
            <v>0</v>
          </cell>
          <cell r="KH93">
            <v>0</v>
          </cell>
          <cell r="KI93">
            <v>0</v>
          </cell>
          <cell r="KJ93">
            <v>0</v>
          </cell>
          <cell r="KK93">
            <v>0</v>
          </cell>
          <cell r="KL93">
            <v>0</v>
          </cell>
          <cell r="KM93">
            <v>0</v>
          </cell>
          <cell r="KN93">
            <v>0</v>
          </cell>
          <cell r="KO93">
            <v>0</v>
          </cell>
          <cell r="KP93">
            <v>0</v>
          </cell>
          <cell r="KQ93">
            <v>0</v>
          </cell>
          <cell r="KR93">
            <v>0</v>
          </cell>
          <cell r="KS93">
            <v>0</v>
          </cell>
          <cell r="KT93">
            <v>0</v>
          </cell>
          <cell r="KU93">
            <v>0</v>
          </cell>
          <cell r="KV93">
            <v>0</v>
          </cell>
          <cell r="KW93">
            <v>0</v>
          </cell>
          <cell r="KX93">
            <v>0</v>
          </cell>
          <cell r="KY93">
            <v>0</v>
          </cell>
          <cell r="KZ93">
            <v>0</v>
          </cell>
          <cell r="LA93">
            <v>0</v>
          </cell>
          <cell r="LB93">
            <v>342.77081932999999</v>
          </cell>
          <cell r="LC93">
            <v>0</v>
          </cell>
          <cell r="LD93">
            <v>17.832999999999998</v>
          </cell>
          <cell r="LE93">
            <v>0</v>
          </cell>
          <cell r="LF93">
            <v>250.94800000000001</v>
          </cell>
          <cell r="LG93">
            <v>250.94800000000001</v>
          </cell>
          <cell r="LH93">
            <v>0</v>
          </cell>
          <cell r="LI93">
            <v>0</v>
          </cell>
          <cell r="LJ93">
            <v>32</v>
          </cell>
          <cell r="LK93">
            <v>0</v>
          </cell>
          <cell r="LL93">
            <v>32</v>
          </cell>
          <cell r="LQ93">
            <v>0</v>
          </cell>
          <cell r="LR93">
            <v>55.8</v>
          </cell>
          <cell r="LS93">
            <v>0</v>
          </cell>
          <cell r="LT93">
            <v>0</v>
          </cell>
          <cell r="LU93">
            <v>0</v>
          </cell>
          <cell r="LX93">
            <v>0</v>
          </cell>
          <cell r="LY93">
            <v>0</v>
          </cell>
          <cell r="LZ93">
            <v>0</v>
          </cell>
          <cell r="MA93">
            <v>0</v>
          </cell>
          <cell r="MB93">
            <v>0</v>
          </cell>
          <cell r="MC93">
            <v>0</v>
          </cell>
          <cell r="MD93">
            <v>0</v>
          </cell>
          <cell r="ME93">
            <v>0</v>
          </cell>
          <cell r="MF93">
            <v>0</v>
          </cell>
          <cell r="MG93">
            <v>0</v>
          </cell>
          <cell r="MH93">
            <v>0</v>
          </cell>
          <cell r="MI93">
            <v>0</v>
          </cell>
          <cell r="MJ93">
            <v>0</v>
          </cell>
          <cell r="MK93">
            <v>0</v>
          </cell>
          <cell r="ML93">
            <v>0</v>
          </cell>
          <cell r="MM93">
            <v>0</v>
          </cell>
          <cell r="MN93">
            <v>0</v>
          </cell>
          <cell r="MO93">
            <v>0</v>
          </cell>
          <cell r="MP93">
            <v>0</v>
          </cell>
          <cell r="MQ93">
            <v>0</v>
          </cell>
          <cell r="MR93">
            <v>0</v>
          </cell>
          <cell r="MS93">
            <v>0</v>
          </cell>
          <cell r="MT93">
            <v>0</v>
          </cell>
          <cell r="MU93">
            <v>0</v>
          </cell>
          <cell r="MV93">
            <v>0</v>
          </cell>
          <cell r="MW93">
            <v>0</v>
          </cell>
          <cell r="MX93">
            <v>0</v>
          </cell>
          <cell r="MY93">
            <v>0</v>
          </cell>
          <cell r="MZ93">
            <v>0</v>
          </cell>
          <cell r="NA93">
            <v>0</v>
          </cell>
          <cell r="NB93">
            <v>0</v>
          </cell>
          <cell r="NC93">
            <v>0</v>
          </cell>
          <cell r="ND93">
            <v>0</v>
          </cell>
          <cell r="NE93">
            <v>0</v>
          </cell>
          <cell r="NF93">
            <v>0</v>
          </cell>
          <cell r="NG93">
            <v>0</v>
          </cell>
          <cell r="NH93">
            <v>0</v>
          </cell>
          <cell r="NI93">
            <v>0</v>
          </cell>
          <cell r="NJ93">
            <v>0</v>
          </cell>
          <cell r="NK93">
            <v>0</v>
          </cell>
          <cell r="NL93">
            <v>0</v>
          </cell>
          <cell r="NM93">
            <v>0</v>
          </cell>
          <cell r="NN93">
            <v>0</v>
          </cell>
          <cell r="NO93">
            <v>0</v>
          </cell>
          <cell r="NP93">
            <v>0</v>
          </cell>
          <cell r="NQ93">
            <v>0</v>
          </cell>
          <cell r="NR93">
            <v>0</v>
          </cell>
          <cell r="NS93">
            <v>0</v>
          </cell>
          <cell r="NT93">
            <v>0</v>
          </cell>
          <cell r="NU93">
            <v>0</v>
          </cell>
          <cell r="NV93">
            <v>0</v>
          </cell>
          <cell r="NW93">
            <v>0</v>
          </cell>
          <cell r="NX93">
            <v>0</v>
          </cell>
          <cell r="NY93">
            <v>0</v>
          </cell>
          <cell r="NZ93">
            <v>0</v>
          </cell>
          <cell r="OA93">
            <v>0</v>
          </cell>
          <cell r="OB93">
            <v>0</v>
          </cell>
          <cell r="OC93">
            <v>0</v>
          </cell>
          <cell r="OD93">
            <v>0</v>
          </cell>
          <cell r="OE93">
            <v>0</v>
          </cell>
          <cell r="OF93">
            <v>0</v>
          </cell>
          <cell r="OG93">
            <v>0</v>
          </cell>
          <cell r="OH93">
            <v>0</v>
          </cell>
          <cell r="OI93">
            <v>0</v>
          </cell>
          <cell r="OJ93">
            <v>0</v>
          </cell>
          <cell r="OL93" t="str">
            <v>нд</v>
          </cell>
          <cell r="OM93" t="str">
            <v>нд</v>
          </cell>
          <cell r="ON93" t="str">
            <v>нд</v>
          </cell>
          <cell r="OO93" t="str">
            <v>нд</v>
          </cell>
          <cell r="OP93" t="str">
            <v>нд</v>
          </cell>
          <cell r="OT93">
            <v>9766.9821273165726</v>
          </cell>
          <cell r="OV93">
            <v>709.20500000000004</v>
          </cell>
          <cell r="OW93">
            <v>119.191</v>
          </cell>
          <cell r="OX93">
            <v>0</v>
          </cell>
          <cell r="OY93">
            <v>10851</v>
          </cell>
          <cell r="OZ93">
            <v>2146.0064287200003</v>
          </cell>
        </row>
        <row r="94">
          <cell r="A94" t="str">
            <v>Г</v>
          </cell>
          <cell r="B94" t="str">
            <v>1.2.1.1.1</v>
          </cell>
          <cell r="C94" t="str">
            <v>Наименование объекта по производству электрической энергии, всего, в том числе:</v>
          </cell>
          <cell r="D94" t="str">
            <v>Г</v>
          </cell>
          <cell r="E94">
            <v>0</v>
          </cell>
          <cell r="H94">
            <v>0</v>
          </cell>
          <cell r="J94">
            <v>3932.6022027855006</v>
          </cell>
          <cell r="K94">
            <v>0</v>
          </cell>
          <cell r="L94">
            <v>3932.6022027855006</v>
          </cell>
          <cell r="M94">
            <v>818.12398278000001</v>
          </cell>
          <cell r="N94">
            <v>0</v>
          </cell>
          <cell r="O94">
            <v>245.11748446749993</v>
          </cell>
          <cell r="P94">
            <v>749.55393913499995</v>
          </cell>
          <cell r="Q94">
            <v>2119.8067964030001</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cell r="BA94">
            <v>0</v>
          </cell>
          <cell r="BB94" t="str">
            <v/>
          </cell>
          <cell r="BC94" t="str">
            <v/>
          </cell>
          <cell r="BD94" t="str">
            <v/>
          </cell>
          <cell r="BE94" t="str">
            <v/>
          </cell>
          <cell r="BF94">
            <v>0</v>
          </cell>
          <cell r="BG94">
            <v>0</v>
          </cell>
          <cell r="BH94">
            <v>0</v>
          </cell>
          <cell r="BI94">
            <v>0</v>
          </cell>
          <cell r="BJ94">
            <v>0</v>
          </cell>
          <cell r="BK94">
            <v>0</v>
          </cell>
          <cell r="BL94">
            <v>0</v>
          </cell>
          <cell r="BM94">
            <v>0</v>
          </cell>
          <cell r="BN94">
            <v>0</v>
          </cell>
          <cell r="BO94">
            <v>0</v>
          </cell>
          <cell r="BP94">
            <v>0</v>
          </cell>
          <cell r="BQ94">
            <v>0</v>
          </cell>
          <cell r="BR94">
            <v>0</v>
          </cell>
          <cell r="BS94">
            <v>0</v>
          </cell>
          <cell r="BT94">
            <v>0</v>
          </cell>
          <cell r="BU94">
            <v>0</v>
          </cell>
          <cell r="BV94">
            <v>0</v>
          </cell>
          <cell r="BW94">
            <v>0</v>
          </cell>
          <cell r="BX94">
            <v>0</v>
          </cell>
          <cell r="BY94">
            <v>0</v>
          </cell>
          <cell r="BZ94">
            <v>0</v>
          </cell>
          <cell r="CA94">
            <v>0</v>
          </cell>
          <cell r="CB94">
            <v>0</v>
          </cell>
          <cell r="CC94">
            <v>0</v>
          </cell>
          <cell r="CD94">
            <v>0</v>
          </cell>
          <cell r="CE94">
            <v>0</v>
          </cell>
          <cell r="CF94">
            <v>0</v>
          </cell>
          <cell r="CG94">
            <v>0</v>
          </cell>
          <cell r="CH94">
            <v>0</v>
          </cell>
          <cell r="CI94">
            <v>0</v>
          </cell>
          <cell r="CJ94">
            <v>0</v>
          </cell>
          <cell r="CK94">
            <v>0</v>
          </cell>
          <cell r="CL94">
            <v>0</v>
          </cell>
          <cell r="CM94">
            <v>0</v>
          </cell>
          <cell r="CN94">
            <v>0</v>
          </cell>
          <cell r="CO94">
            <v>0</v>
          </cell>
          <cell r="CP94">
            <v>0</v>
          </cell>
          <cell r="CQ94" t="str">
            <v/>
          </cell>
          <cell r="CR94" t="str">
            <v/>
          </cell>
          <cell r="CS94" t="str">
            <v/>
          </cell>
          <cell r="CT94" t="str">
            <v/>
          </cell>
          <cell r="CU94">
            <v>0</v>
          </cell>
          <cell r="CX94">
            <v>11773.071493446381</v>
          </cell>
          <cell r="CY94">
            <v>2007.6103241393257</v>
          </cell>
          <cell r="CZ94">
            <v>3841.5348877713004</v>
          </cell>
          <cell r="DA94">
            <v>3963.2928893735866</v>
          </cell>
          <cell r="DB94">
            <v>1960.6333921621663</v>
          </cell>
          <cell r="DE94">
            <v>0</v>
          </cell>
          <cell r="DG94">
            <v>2648.4101105499999</v>
          </cell>
          <cell r="DH94">
            <v>0</v>
          </cell>
          <cell r="DI94">
            <v>2648.4101105499999</v>
          </cell>
          <cell r="DJ94">
            <v>221.79169244000005</v>
          </cell>
          <cell r="DK94">
            <v>951.39924857999995</v>
          </cell>
          <cell r="DL94">
            <v>1337.37306115</v>
          </cell>
          <cell r="DM94">
            <v>137.84610837999995</v>
          </cell>
          <cell r="DN94">
            <v>3379.4845325921287</v>
          </cell>
          <cell r="DS94">
            <v>73</v>
          </cell>
          <cell r="DT94">
            <v>202.23975001333304</v>
          </cell>
          <cell r="DU94">
            <v>340.55043894068166</v>
          </cell>
          <cell r="DV94">
            <v>2763.6943436381139</v>
          </cell>
          <cell r="DW94">
            <v>202.23975001333304</v>
          </cell>
          <cell r="DX94" t="str">
            <v/>
          </cell>
          <cell r="DY94" t="str">
            <v/>
          </cell>
          <cell r="DZ94" t="str">
            <v/>
          </cell>
          <cell r="EA94" t="str">
            <v/>
          </cell>
          <cell r="EB94">
            <v>0</v>
          </cell>
          <cell r="EC94">
            <v>1131.7356273999999</v>
          </cell>
          <cell r="ED94">
            <v>17.569210549999998</v>
          </cell>
          <cell r="EE94">
            <v>335.6327546</v>
          </cell>
          <cell r="EF94">
            <v>669.69608814999992</v>
          </cell>
          <cell r="EG94">
            <v>108.83757410000001</v>
          </cell>
          <cell r="EH94">
            <v>210.02252780000001</v>
          </cell>
          <cell r="EI94">
            <v>3.2610385900000001</v>
          </cell>
          <cell r="EJ94">
            <v>51.45580812</v>
          </cell>
          <cell r="EK94">
            <v>131.85455195</v>
          </cell>
          <cell r="EL94">
            <v>23.451129139999999</v>
          </cell>
          <cell r="EM94">
            <v>921.71309960000008</v>
          </cell>
          <cell r="EN94">
            <v>14.308171959999999</v>
          </cell>
          <cell r="EO94">
            <v>284.17694647999997</v>
          </cell>
          <cell r="EP94">
            <v>537.84153619999995</v>
          </cell>
          <cell r="EQ94">
            <v>85.386444960000006</v>
          </cell>
          <cell r="ER94">
            <v>0</v>
          </cell>
          <cell r="ES94">
            <v>0</v>
          </cell>
          <cell r="ET94">
            <v>0</v>
          </cell>
          <cell r="EU94">
            <v>0</v>
          </cell>
          <cell r="EV94">
            <v>0</v>
          </cell>
          <cell r="EW94">
            <v>0</v>
          </cell>
          <cell r="EX94">
            <v>0</v>
          </cell>
          <cell r="EY94">
            <v>0</v>
          </cell>
          <cell r="EZ94">
            <v>0</v>
          </cell>
          <cell r="FA94">
            <v>0</v>
          </cell>
          <cell r="FB94">
            <v>921.71309960000008</v>
          </cell>
          <cell r="FC94">
            <v>14.308171959999999</v>
          </cell>
          <cell r="FD94">
            <v>284.17694647999997</v>
          </cell>
          <cell r="FE94">
            <v>537.84153619999995</v>
          </cell>
          <cell r="FF94">
            <v>85.386444960000006</v>
          </cell>
          <cell r="FG94" t="str">
            <v/>
          </cell>
          <cell r="FH94" t="str">
            <v/>
          </cell>
          <cell r="FI94" t="str">
            <v/>
          </cell>
          <cell r="FJ94" t="str">
            <v/>
          </cell>
          <cell r="FK94">
            <v>0</v>
          </cell>
          <cell r="FN94">
            <v>11773.071493446381</v>
          </cell>
          <cell r="FO94">
            <v>0</v>
          </cell>
          <cell r="FP94">
            <v>376.37899999999996</v>
          </cell>
          <cell r="FQ94">
            <v>0</v>
          </cell>
          <cell r="FR94">
            <v>2003.7250082983335</v>
          </cell>
          <cell r="FS94">
            <v>1945.1350082983336</v>
          </cell>
          <cell r="FT94">
            <v>2.74</v>
          </cell>
          <cell r="FU94">
            <v>55.85</v>
          </cell>
          <cell r="FV94">
            <v>148252</v>
          </cell>
          <cell r="FW94">
            <v>0</v>
          </cell>
          <cell r="FX94">
            <v>148252</v>
          </cell>
          <cell r="FZ94">
            <v>758.40588715000001</v>
          </cell>
          <cell r="GA94">
            <v>0</v>
          </cell>
          <cell r="GB94">
            <v>14.109</v>
          </cell>
          <cell r="GC94">
            <v>0</v>
          </cell>
          <cell r="GD94">
            <v>323.55900000000003</v>
          </cell>
          <cell r="GE94">
            <v>323.55900000000003</v>
          </cell>
          <cell r="GF94">
            <v>0</v>
          </cell>
          <cell r="GG94">
            <v>0</v>
          </cell>
          <cell r="GH94">
            <v>5039</v>
          </cell>
          <cell r="GI94">
            <v>0</v>
          </cell>
          <cell r="GJ94">
            <v>5039</v>
          </cell>
          <cell r="GK94">
            <v>6140.1608410664994</v>
          </cell>
          <cell r="GL94">
            <v>0</v>
          </cell>
          <cell r="GM94">
            <v>258.77600000000001</v>
          </cell>
          <cell r="GN94">
            <v>0</v>
          </cell>
          <cell r="GO94">
            <v>1287.7640000000001</v>
          </cell>
          <cell r="GP94">
            <v>1232.03</v>
          </cell>
          <cell r="GQ94">
            <v>0</v>
          </cell>
          <cell r="GR94">
            <v>51.734000000000002</v>
          </cell>
          <cell r="GS94">
            <v>76404</v>
          </cell>
          <cell r="GT94">
            <v>0</v>
          </cell>
          <cell r="GU94">
            <v>76404</v>
          </cell>
          <cell r="GV94">
            <v>0</v>
          </cell>
          <cell r="GW94">
            <v>0</v>
          </cell>
          <cell r="GX94">
            <v>0</v>
          </cell>
          <cell r="GY94">
            <v>0</v>
          </cell>
          <cell r="GZ94">
            <v>0</v>
          </cell>
          <cell r="HA94">
            <v>0</v>
          </cell>
          <cell r="HB94">
            <v>0</v>
          </cell>
          <cell r="HC94">
            <v>0</v>
          </cell>
          <cell r="HD94">
            <v>0</v>
          </cell>
          <cell r="HE94">
            <v>0</v>
          </cell>
          <cell r="HF94">
            <v>0</v>
          </cell>
          <cell r="HG94">
            <v>0</v>
          </cell>
          <cell r="HH94">
            <v>0</v>
          </cell>
          <cell r="HI94">
            <v>0</v>
          </cell>
          <cell r="HJ94">
            <v>0</v>
          </cell>
          <cell r="HK94">
            <v>0</v>
          </cell>
          <cell r="HL94">
            <v>0</v>
          </cell>
          <cell r="HM94">
            <v>0</v>
          </cell>
          <cell r="HN94">
            <v>0</v>
          </cell>
          <cell r="HO94">
            <v>0</v>
          </cell>
          <cell r="HP94">
            <v>0</v>
          </cell>
          <cell r="HQ94">
            <v>0</v>
          </cell>
          <cell r="HR94">
            <v>1143.433344503333</v>
          </cell>
          <cell r="HS94">
            <v>0</v>
          </cell>
          <cell r="HT94">
            <v>105</v>
          </cell>
          <cell r="HU94">
            <v>0</v>
          </cell>
          <cell r="HV94">
            <v>0</v>
          </cell>
          <cell r="HW94">
            <v>0</v>
          </cell>
          <cell r="HX94">
            <v>0</v>
          </cell>
          <cell r="HY94">
            <v>0</v>
          </cell>
          <cell r="HZ94">
            <v>1</v>
          </cell>
          <cell r="IA94">
            <v>0</v>
          </cell>
          <cell r="IB94">
            <v>1</v>
          </cell>
          <cell r="IC94">
            <v>4996.7274965631668</v>
          </cell>
          <cell r="ID94">
            <v>0</v>
          </cell>
          <cell r="IE94">
            <v>153.77599999999998</v>
          </cell>
          <cell r="IF94">
            <v>0</v>
          </cell>
          <cell r="IG94">
            <v>1287.7640000000001</v>
          </cell>
          <cell r="IH94">
            <v>1232.03</v>
          </cell>
          <cell r="II94">
            <v>0</v>
          </cell>
          <cell r="IJ94">
            <v>51.734000000000002</v>
          </cell>
          <cell r="IK94">
            <v>76403</v>
          </cell>
          <cell r="IL94">
            <v>0</v>
          </cell>
          <cell r="IM94">
            <v>76403</v>
          </cell>
          <cell r="IN94">
            <v>0</v>
          </cell>
          <cell r="IO94">
            <v>0</v>
          </cell>
          <cell r="IP94">
            <v>0</v>
          </cell>
          <cell r="IQ94">
            <v>0</v>
          </cell>
          <cell r="IR94">
            <v>0</v>
          </cell>
          <cell r="IS94">
            <v>0</v>
          </cell>
          <cell r="IT94">
            <v>0</v>
          </cell>
          <cell r="IU94">
            <v>0</v>
          </cell>
          <cell r="IV94">
            <v>0</v>
          </cell>
          <cell r="IW94">
            <v>0</v>
          </cell>
          <cell r="IX94">
            <v>0</v>
          </cell>
          <cell r="IY94">
            <v>509.59348974</v>
          </cell>
          <cell r="IZ94">
            <v>0</v>
          </cell>
          <cell r="JA94">
            <v>24.921999999999997</v>
          </cell>
          <cell r="JB94">
            <v>0</v>
          </cell>
          <cell r="JC94">
            <v>377.14400000000001</v>
          </cell>
          <cell r="JD94">
            <v>377.14400000000001</v>
          </cell>
          <cell r="JE94">
            <v>0</v>
          </cell>
          <cell r="JF94">
            <v>0</v>
          </cell>
          <cell r="JG94">
            <v>33</v>
          </cell>
          <cell r="JH94">
            <v>0</v>
          </cell>
          <cell r="JI94">
            <v>33</v>
          </cell>
          <cell r="JJ94">
            <v>166.82267041</v>
          </cell>
          <cell r="JK94">
            <v>0</v>
          </cell>
          <cell r="JL94">
            <v>7.0890000000000004</v>
          </cell>
          <cell r="JM94">
            <v>0</v>
          </cell>
          <cell r="JN94">
            <v>126.196</v>
          </cell>
          <cell r="JO94">
            <v>126.196</v>
          </cell>
          <cell r="JP94">
            <v>0</v>
          </cell>
          <cell r="JQ94">
            <v>0</v>
          </cell>
          <cell r="JR94">
            <v>1</v>
          </cell>
          <cell r="JS94">
            <v>0</v>
          </cell>
          <cell r="JT94">
            <v>1</v>
          </cell>
          <cell r="JU94">
            <v>342.77081932999999</v>
          </cell>
          <cell r="JV94">
            <v>0</v>
          </cell>
          <cell r="JW94">
            <v>17.832999999999998</v>
          </cell>
          <cell r="JX94">
            <v>0</v>
          </cell>
          <cell r="JY94">
            <v>250.94800000000001</v>
          </cell>
          <cell r="JZ94">
            <v>250.94800000000001</v>
          </cell>
          <cell r="KA94">
            <v>0</v>
          </cell>
          <cell r="KB94">
            <v>0</v>
          </cell>
          <cell r="KC94">
            <v>32</v>
          </cell>
          <cell r="KD94">
            <v>0</v>
          </cell>
          <cell r="KE94">
            <v>32</v>
          </cell>
          <cell r="KF94">
            <v>0</v>
          </cell>
          <cell r="KG94">
            <v>0</v>
          </cell>
          <cell r="KH94">
            <v>0</v>
          </cell>
          <cell r="KI94">
            <v>0</v>
          </cell>
          <cell r="KJ94">
            <v>0</v>
          </cell>
          <cell r="KK94">
            <v>0</v>
          </cell>
          <cell r="KL94">
            <v>0</v>
          </cell>
          <cell r="KM94">
            <v>0</v>
          </cell>
          <cell r="KN94">
            <v>0</v>
          </cell>
          <cell r="KO94">
            <v>0</v>
          </cell>
          <cell r="KP94">
            <v>0</v>
          </cell>
          <cell r="KQ94">
            <v>0</v>
          </cell>
          <cell r="KR94">
            <v>0</v>
          </cell>
          <cell r="KS94">
            <v>0</v>
          </cell>
          <cell r="KT94">
            <v>0</v>
          </cell>
          <cell r="KU94">
            <v>0</v>
          </cell>
          <cell r="KV94">
            <v>0</v>
          </cell>
          <cell r="KW94">
            <v>0</v>
          </cell>
          <cell r="KX94">
            <v>0</v>
          </cell>
          <cell r="KY94">
            <v>0</v>
          </cell>
          <cell r="KZ94">
            <v>0</v>
          </cell>
          <cell r="LA94">
            <v>0</v>
          </cell>
          <cell r="LB94">
            <v>342.77081932999999</v>
          </cell>
          <cell r="LC94">
            <v>0</v>
          </cell>
          <cell r="LD94">
            <v>17.832999999999998</v>
          </cell>
          <cell r="LE94">
            <v>0</v>
          </cell>
          <cell r="LF94">
            <v>250.94800000000001</v>
          </cell>
          <cell r="LG94">
            <v>250.94800000000001</v>
          </cell>
          <cell r="LH94">
            <v>0</v>
          </cell>
          <cell r="LI94">
            <v>0</v>
          </cell>
          <cell r="LJ94">
            <v>32</v>
          </cell>
          <cell r="LK94">
            <v>0</v>
          </cell>
          <cell r="LL94">
            <v>32</v>
          </cell>
          <cell r="LQ94">
            <v>0</v>
          </cell>
          <cell r="LR94">
            <v>55.8</v>
          </cell>
          <cell r="LS94">
            <v>0</v>
          </cell>
          <cell r="LT94">
            <v>0</v>
          </cell>
          <cell r="LU94">
            <v>0</v>
          </cell>
          <cell r="LX94">
            <v>0</v>
          </cell>
          <cell r="LY94">
            <v>0</v>
          </cell>
          <cell r="LZ94">
            <v>0</v>
          </cell>
          <cell r="MA94">
            <v>0</v>
          </cell>
          <cell r="MB94">
            <v>0</v>
          </cell>
          <cell r="MC94">
            <v>0</v>
          </cell>
          <cell r="MD94">
            <v>0</v>
          </cell>
          <cell r="ME94">
            <v>0</v>
          </cell>
          <cell r="MF94">
            <v>0</v>
          </cell>
          <cell r="MG94">
            <v>0</v>
          </cell>
          <cell r="MH94">
            <v>0</v>
          </cell>
          <cell r="MI94">
            <v>0</v>
          </cell>
          <cell r="MJ94">
            <v>0</v>
          </cell>
          <cell r="MK94">
            <v>0</v>
          </cell>
          <cell r="ML94">
            <v>0</v>
          </cell>
          <cell r="MM94">
            <v>0</v>
          </cell>
          <cell r="MN94">
            <v>0</v>
          </cell>
          <cell r="MO94">
            <v>0</v>
          </cell>
          <cell r="MP94">
            <v>0</v>
          </cell>
          <cell r="MQ94">
            <v>0</v>
          </cell>
          <cell r="MR94">
            <v>0</v>
          </cell>
          <cell r="MS94">
            <v>0</v>
          </cell>
          <cell r="MT94">
            <v>0</v>
          </cell>
          <cell r="MU94">
            <v>0</v>
          </cell>
          <cell r="MV94">
            <v>0</v>
          </cell>
          <cell r="MW94">
            <v>0</v>
          </cell>
          <cell r="MX94">
            <v>0</v>
          </cell>
          <cell r="MY94">
            <v>0</v>
          </cell>
          <cell r="MZ94">
            <v>0</v>
          </cell>
          <cell r="NA94">
            <v>0</v>
          </cell>
          <cell r="NB94">
            <v>0</v>
          </cell>
          <cell r="NC94">
            <v>0</v>
          </cell>
          <cell r="ND94">
            <v>0</v>
          </cell>
          <cell r="NE94">
            <v>0</v>
          </cell>
          <cell r="NF94">
            <v>0</v>
          </cell>
          <cell r="NG94">
            <v>0</v>
          </cell>
          <cell r="NH94">
            <v>0</v>
          </cell>
          <cell r="NI94">
            <v>0</v>
          </cell>
          <cell r="NJ94">
            <v>0</v>
          </cell>
          <cell r="NK94">
            <v>0</v>
          </cell>
          <cell r="NL94">
            <v>0</v>
          </cell>
          <cell r="NM94">
            <v>0</v>
          </cell>
          <cell r="NN94">
            <v>0</v>
          </cell>
          <cell r="NO94">
            <v>0</v>
          </cell>
          <cell r="NP94">
            <v>0</v>
          </cell>
          <cell r="NQ94">
            <v>0</v>
          </cell>
          <cell r="NR94">
            <v>0</v>
          </cell>
          <cell r="NS94">
            <v>0</v>
          </cell>
          <cell r="NT94">
            <v>0</v>
          </cell>
          <cell r="NU94">
            <v>0</v>
          </cell>
          <cell r="NV94">
            <v>0</v>
          </cell>
          <cell r="NW94">
            <v>0</v>
          </cell>
          <cell r="NX94">
            <v>0</v>
          </cell>
          <cell r="NY94">
            <v>0</v>
          </cell>
          <cell r="NZ94">
            <v>0</v>
          </cell>
          <cell r="OA94">
            <v>0</v>
          </cell>
          <cell r="OB94">
            <v>0</v>
          </cell>
          <cell r="OC94">
            <v>0</v>
          </cell>
          <cell r="OD94">
            <v>0</v>
          </cell>
          <cell r="OE94">
            <v>0</v>
          </cell>
          <cell r="OF94">
            <v>0</v>
          </cell>
          <cell r="OG94">
            <v>0</v>
          </cell>
          <cell r="OH94">
            <v>0</v>
          </cell>
          <cell r="OI94">
            <v>0</v>
          </cell>
          <cell r="OJ94">
            <v>0</v>
          </cell>
          <cell r="OL94" t="str">
            <v>нд</v>
          </cell>
          <cell r="OM94" t="str">
            <v>нд</v>
          </cell>
          <cell r="ON94" t="str">
            <v>нд</v>
          </cell>
          <cell r="OO94" t="str">
            <v>нд</v>
          </cell>
          <cell r="OP94" t="str">
            <v>нд</v>
          </cell>
          <cell r="OT94">
            <v>9766.9821273165726</v>
          </cell>
          <cell r="OV94">
            <v>709.20500000000004</v>
          </cell>
          <cell r="OW94">
            <v>119.191</v>
          </cell>
          <cell r="OX94">
            <v>0</v>
          </cell>
          <cell r="OY94">
            <v>10851</v>
          </cell>
          <cell r="OZ94">
            <v>2146.0064287200003</v>
          </cell>
        </row>
        <row r="95">
          <cell r="A95" t="str">
            <v>Г</v>
          </cell>
          <cell r="B95" t="str">
            <v>1.2.1.1.2</v>
          </cell>
          <cell r="C95" t="str">
            <v>Наименование объекта по производству электрической энергии, всего, в том числе:</v>
          </cell>
          <cell r="D95" t="str">
            <v>Г</v>
          </cell>
          <cell r="E95">
            <v>0</v>
          </cell>
          <cell r="H95">
            <v>0</v>
          </cell>
          <cell r="J95">
            <v>3932.6022027855006</v>
          </cell>
          <cell r="K95">
            <v>0</v>
          </cell>
          <cell r="L95">
            <v>3932.6022027855006</v>
          </cell>
          <cell r="M95">
            <v>818.12398278000001</v>
          </cell>
          <cell r="N95">
            <v>0</v>
          </cell>
          <cell r="O95">
            <v>245.11748446749993</v>
          </cell>
          <cell r="P95">
            <v>749.55393913499995</v>
          </cell>
          <cell r="Q95">
            <v>2119.8067964030001</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O95">
            <v>0</v>
          </cell>
          <cell r="AP95">
            <v>0</v>
          </cell>
          <cell r="AQ95">
            <v>0</v>
          </cell>
          <cell r="AR95">
            <v>0</v>
          </cell>
          <cell r="AS95">
            <v>0</v>
          </cell>
          <cell r="AT95">
            <v>0</v>
          </cell>
          <cell r="AU95">
            <v>0</v>
          </cell>
          <cell r="AV95">
            <v>0</v>
          </cell>
          <cell r="AW95">
            <v>0</v>
          </cell>
          <cell r="AX95">
            <v>0</v>
          </cell>
          <cell r="AY95">
            <v>0</v>
          </cell>
          <cell r="AZ95">
            <v>0</v>
          </cell>
          <cell r="BA95">
            <v>0</v>
          </cell>
          <cell r="BB95" t="str">
            <v/>
          </cell>
          <cell r="BC95" t="str">
            <v/>
          </cell>
          <cell r="BD95" t="str">
            <v/>
          </cell>
          <cell r="BE95" t="str">
            <v/>
          </cell>
          <cell r="BF95">
            <v>0</v>
          </cell>
          <cell r="BG95">
            <v>0</v>
          </cell>
          <cell r="BH95">
            <v>0</v>
          </cell>
          <cell r="BI95">
            <v>0</v>
          </cell>
          <cell r="BJ95">
            <v>0</v>
          </cell>
          <cell r="BK95">
            <v>0</v>
          </cell>
          <cell r="BL95">
            <v>0</v>
          </cell>
          <cell r="BM95">
            <v>0</v>
          </cell>
          <cell r="BN95">
            <v>0</v>
          </cell>
          <cell r="BO95">
            <v>0</v>
          </cell>
          <cell r="BP95">
            <v>0</v>
          </cell>
          <cell r="BQ95">
            <v>0</v>
          </cell>
          <cell r="BR95">
            <v>0</v>
          </cell>
          <cell r="BS95">
            <v>0</v>
          </cell>
          <cell r="BT95">
            <v>0</v>
          </cell>
          <cell r="BU95">
            <v>0</v>
          </cell>
          <cell r="BV95">
            <v>0</v>
          </cell>
          <cell r="BW95">
            <v>0</v>
          </cell>
          <cell r="BX95">
            <v>0</v>
          </cell>
          <cell r="BY95">
            <v>0</v>
          </cell>
          <cell r="BZ95">
            <v>0</v>
          </cell>
          <cell r="CA95">
            <v>0</v>
          </cell>
          <cell r="CB95">
            <v>0</v>
          </cell>
          <cell r="CC95">
            <v>0</v>
          </cell>
          <cell r="CD95">
            <v>0</v>
          </cell>
          <cell r="CE95">
            <v>0</v>
          </cell>
          <cell r="CF95">
            <v>0</v>
          </cell>
          <cell r="CG95">
            <v>0</v>
          </cell>
          <cell r="CH95">
            <v>0</v>
          </cell>
          <cell r="CI95">
            <v>0</v>
          </cell>
          <cell r="CJ95">
            <v>0</v>
          </cell>
          <cell r="CK95">
            <v>0</v>
          </cell>
          <cell r="CL95">
            <v>0</v>
          </cell>
          <cell r="CM95">
            <v>0</v>
          </cell>
          <cell r="CN95">
            <v>0</v>
          </cell>
          <cell r="CO95">
            <v>0</v>
          </cell>
          <cell r="CP95">
            <v>0</v>
          </cell>
          <cell r="CQ95" t="str">
            <v/>
          </cell>
          <cell r="CR95" t="str">
            <v/>
          </cell>
          <cell r="CS95" t="str">
            <v/>
          </cell>
          <cell r="CT95" t="str">
            <v/>
          </cell>
          <cell r="CU95">
            <v>0</v>
          </cell>
          <cell r="CX95">
            <v>11773.071493446381</v>
          </cell>
          <cell r="CY95">
            <v>2007.6103241393257</v>
          </cell>
          <cell r="CZ95">
            <v>3841.5348877713004</v>
          </cell>
          <cell r="DA95">
            <v>3963.2928893735866</v>
          </cell>
          <cell r="DB95">
            <v>1960.6333921621663</v>
          </cell>
          <cell r="DE95">
            <v>0</v>
          </cell>
          <cell r="DG95">
            <v>2648.4101105499999</v>
          </cell>
          <cell r="DH95">
            <v>0</v>
          </cell>
          <cell r="DI95">
            <v>2648.4101105499999</v>
          </cell>
          <cell r="DJ95">
            <v>221.79169244000005</v>
          </cell>
          <cell r="DK95">
            <v>951.39924857999995</v>
          </cell>
          <cell r="DL95">
            <v>1337.37306115</v>
          </cell>
          <cell r="DM95">
            <v>137.84610837999995</v>
          </cell>
          <cell r="DN95">
            <v>3379.4845325921287</v>
          </cell>
          <cell r="DS95">
            <v>73</v>
          </cell>
          <cell r="DT95">
            <v>202.23975001333304</v>
          </cell>
          <cell r="DU95">
            <v>340.55043894068166</v>
          </cell>
          <cell r="DV95">
            <v>2763.6943436381139</v>
          </cell>
          <cell r="DW95">
            <v>202.23975001333304</v>
          </cell>
          <cell r="DX95" t="str">
            <v/>
          </cell>
          <cell r="DY95" t="str">
            <v/>
          </cell>
          <cell r="DZ95" t="str">
            <v/>
          </cell>
          <cell r="EA95" t="str">
            <v/>
          </cell>
          <cell r="EB95">
            <v>0</v>
          </cell>
          <cell r="EC95">
            <v>1131.7356273999999</v>
          </cell>
          <cell r="ED95">
            <v>17.569210549999998</v>
          </cell>
          <cell r="EE95">
            <v>335.6327546</v>
          </cell>
          <cell r="EF95">
            <v>669.69608814999992</v>
          </cell>
          <cell r="EG95">
            <v>108.83757410000001</v>
          </cell>
          <cell r="EH95">
            <v>210.02252780000001</v>
          </cell>
          <cell r="EI95">
            <v>3.2610385900000001</v>
          </cell>
          <cell r="EJ95">
            <v>51.45580812</v>
          </cell>
          <cell r="EK95">
            <v>131.85455195</v>
          </cell>
          <cell r="EL95">
            <v>23.451129139999999</v>
          </cell>
          <cell r="EM95">
            <v>921.71309960000008</v>
          </cell>
          <cell r="EN95">
            <v>14.308171959999999</v>
          </cell>
          <cell r="EO95">
            <v>284.17694647999997</v>
          </cell>
          <cell r="EP95">
            <v>537.84153619999995</v>
          </cell>
          <cell r="EQ95">
            <v>85.386444960000006</v>
          </cell>
          <cell r="ER95">
            <v>0</v>
          </cell>
          <cell r="ES95">
            <v>0</v>
          </cell>
          <cell r="ET95">
            <v>0</v>
          </cell>
          <cell r="EU95">
            <v>0</v>
          </cell>
          <cell r="EV95">
            <v>0</v>
          </cell>
          <cell r="EW95">
            <v>0</v>
          </cell>
          <cell r="EX95">
            <v>0</v>
          </cell>
          <cell r="EY95">
            <v>0</v>
          </cell>
          <cell r="EZ95">
            <v>0</v>
          </cell>
          <cell r="FA95">
            <v>0</v>
          </cell>
          <cell r="FB95">
            <v>921.71309960000008</v>
          </cell>
          <cell r="FC95">
            <v>14.308171959999999</v>
          </cell>
          <cell r="FD95">
            <v>284.17694647999997</v>
          </cell>
          <cell r="FE95">
            <v>537.84153619999995</v>
          </cell>
          <cell r="FF95">
            <v>85.386444960000006</v>
          </cell>
          <cell r="FG95" t="str">
            <v/>
          </cell>
          <cell r="FH95" t="str">
            <v/>
          </cell>
          <cell r="FI95" t="str">
            <v/>
          </cell>
          <cell r="FJ95" t="str">
            <v/>
          </cell>
          <cell r="FK95">
            <v>0</v>
          </cell>
          <cell r="FN95">
            <v>11773.071493446381</v>
          </cell>
          <cell r="FO95">
            <v>0</v>
          </cell>
          <cell r="FP95">
            <v>376.37899999999996</v>
          </cell>
          <cell r="FQ95">
            <v>0</v>
          </cell>
          <cell r="FR95">
            <v>2003.7250082983335</v>
          </cell>
          <cell r="FS95">
            <v>1945.1350082983336</v>
          </cell>
          <cell r="FT95">
            <v>2.74</v>
          </cell>
          <cell r="FU95">
            <v>55.85</v>
          </cell>
          <cell r="FV95">
            <v>148252</v>
          </cell>
          <cell r="FW95">
            <v>0</v>
          </cell>
          <cell r="FX95">
            <v>148252</v>
          </cell>
          <cell r="FZ95">
            <v>758.40588715000001</v>
          </cell>
          <cell r="GA95">
            <v>0</v>
          </cell>
          <cell r="GB95">
            <v>14.109</v>
          </cell>
          <cell r="GC95">
            <v>0</v>
          </cell>
          <cell r="GD95">
            <v>323.55900000000003</v>
          </cell>
          <cell r="GE95">
            <v>323.55900000000003</v>
          </cell>
          <cell r="GF95">
            <v>0</v>
          </cell>
          <cell r="GG95">
            <v>0</v>
          </cell>
          <cell r="GH95">
            <v>5039</v>
          </cell>
          <cell r="GI95">
            <v>0</v>
          </cell>
          <cell r="GJ95">
            <v>5039</v>
          </cell>
          <cell r="GK95">
            <v>6140.1608410664994</v>
          </cell>
          <cell r="GL95">
            <v>0</v>
          </cell>
          <cell r="GM95">
            <v>258.77600000000001</v>
          </cell>
          <cell r="GN95">
            <v>0</v>
          </cell>
          <cell r="GO95">
            <v>1287.7640000000001</v>
          </cell>
          <cell r="GP95">
            <v>1232.03</v>
          </cell>
          <cell r="GQ95">
            <v>0</v>
          </cell>
          <cell r="GR95">
            <v>51.734000000000002</v>
          </cell>
          <cell r="GS95">
            <v>76404</v>
          </cell>
          <cell r="GT95">
            <v>0</v>
          </cell>
          <cell r="GU95">
            <v>76404</v>
          </cell>
          <cell r="GV95">
            <v>0</v>
          </cell>
          <cell r="GW95">
            <v>0</v>
          </cell>
          <cell r="GX95">
            <v>0</v>
          </cell>
          <cell r="GY95">
            <v>0</v>
          </cell>
          <cell r="GZ95">
            <v>0</v>
          </cell>
          <cell r="HA95">
            <v>0</v>
          </cell>
          <cell r="HB95">
            <v>0</v>
          </cell>
          <cell r="HC95">
            <v>0</v>
          </cell>
          <cell r="HD95">
            <v>0</v>
          </cell>
          <cell r="HE95">
            <v>0</v>
          </cell>
          <cell r="HF95">
            <v>0</v>
          </cell>
          <cell r="HG95">
            <v>0</v>
          </cell>
          <cell r="HH95">
            <v>0</v>
          </cell>
          <cell r="HI95">
            <v>0</v>
          </cell>
          <cell r="HJ95">
            <v>0</v>
          </cell>
          <cell r="HK95">
            <v>0</v>
          </cell>
          <cell r="HL95">
            <v>0</v>
          </cell>
          <cell r="HM95">
            <v>0</v>
          </cell>
          <cell r="HN95">
            <v>0</v>
          </cell>
          <cell r="HO95">
            <v>0</v>
          </cell>
          <cell r="HP95">
            <v>0</v>
          </cell>
          <cell r="HQ95">
            <v>0</v>
          </cell>
          <cell r="HR95">
            <v>1143.433344503333</v>
          </cell>
          <cell r="HS95">
            <v>0</v>
          </cell>
          <cell r="HT95">
            <v>105</v>
          </cell>
          <cell r="HU95">
            <v>0</v>
          </cell>
          <cell r="HV95">
            <v>0</v>
          </cell>
          <cell r="HW95">
            <v>0</v>
          </cell>
          <cell r="HX95">
            <v>0</v>
          </cell>
          <cell r="HY95">
            <v>0</v>
          </cell>
          <cell r="HZ95">
            <v>1</v>
          </cell>
          <cell r="IA95">
            <v>0</v>
          </cell>
          <cell r="IB95">
            <v>1</v>
          </cell>
          <cell r="IC95">
            <v>4996.7274965631668</v>
          </cell>
          <cell r="ID95">
            <v>0</v>
          </cell>
          <cell r="IE95">
            <v>153.77599999999998</v>
          </cell>
          <cell r="IF95">
            <v>0</v>
          </cell>
          <cell r="IG95">
            <v>1287.7640000000001</v>
          </cell>
          <cell r="IH95">
            <v>1232.03</v>
          </cell>
          <cell r="II95">
            <v>0</v>
          </cell>
          <cell r="IJ95">
            <v>51.734000000000002</v>
          </cell>
          <cell r="IK95">
            <v>76403</v>
          </cell>
          <cell r="IL95">
            <v>0</v>
          </cell>
          <cell r="IM95">
            <v>76403</v>
          </cell>
          <cell r="IN95">
            <v>0</v>
          </cell>
          <cell r="IO95">
            <v>0</v>
          </cell>
          <cell r="IP95">
            <v>0</v>
          </cell>
          <cell r="IQ95">
            <v>0</v>
          </cell>
          <cell r="IR95">
            <v>0</v>
          </cell>
          <cell r="IS95">
            <v>0</v>
          </cell>
          <cell r="IT95">
            <v>0</v>
          </cell>
          <cell r="IU95">
            <v>0</v>
          </cell>
          <cell r="IV95">
            <v>0</v>
          </cell>
          <cell r="IW95">
            <v>0</v>
          </cell>
          <cell r="IX95">
            <v>0</v>
          </cell>
          <cell r="IY95">
            <v>509.59348974</v>
          </cell>
          <cell r="IZ95">
            <v>0</v>
          </cell>
          <cell r="JA95">
            <v>24.921999999999997</v>
          </cell>
          <cell r="JB95">
            <v>0</v>
          </cell>
          <cell r="JC95">
            <v>377.14400000000001</v>
          </cell>
          <cell r="JD95">
            <v>377.14400000000001</v>
          </cell>
          <cell r="JE95">
            <v>0</v>
          </cell>
          <cell r="JF95">
            <v>0</v>
          </cell>
          <cell r="JG95">
            <v>33</v>
          </cell>
          <cell r="JH95">
            <v>0</v>
          </cell>
          <cell r="JI95">
            <v>33</v>
          </cell>
          <cell r="JJ95">
            <v>166.82267041</v>
          </cell>
          <cell r="JK95">
            <v>0</v>
          </cell>
          <cell r="JL95">
            <v>7.0890000000000004</v>
          </cell>
          <cell r="JM95">
            <v>0</v>
          </cell>
          <cell r="JN95">
            <v>126.196</v>
          </cell>
          <cell r="JO95">
            <v>126.196</v>
          </cell>
          <cell r="JP95">
            <v>0</v>
          </cell>
          <cell r="JQ95">
            <v>0</v>
          </cell>
          <cell r="JR95">
            <v>1</v>
          </cell>
          <cell r="JS95">
            <v>0</v>
          </cell>
          <cell r="JT95">
            <v>1</v>
          </cell>
          <cell r="JU95">
            <v>342.77081932999999</v>
          </cell>
          <cell r="JV95">
            <v>0</v>
          </cell>
          <cell r="JW95">
            <v>17.832999999999998</v>
          </cell>
          <cell r="JX95">
            <v>0</v>
          </cell>
          <cell r="JY95">
            <v>250.94800000000001</v>
          </cell>
          <cell r="JZ95">
            <v>250.94800000000001</v>
          </cell>
          <cell r="KA95">
            <v>0</v>
          </cell>
          <cell r="KB95">
            <v>0</v>
          </cell>
          <cell r="KC95">
            <v>32</v>
          </cell>
          <cell r="KD95">
            <v>0</v>
          </cell>
          <cell r="KE95">
            <v>32</v>
          </cell>
          <cell r="KF95">
            <v>0</v>
          </cell>
          <cell r="KG95">
            <v>0</v>
          </cell>
          <cell r="KH95">
            <v>0</v>
          </cell>
          <cell r="KI95">
            <v>0</v>
          </cell>
          <cell r="KJ95">
            <v>0</v>
          </cell>
          <cell r="KK95">
            <v>0</v>
          </cell>
          <cell r="KL95">
            <v>0</v>
          </cell>
          <cell r="KM95">
            <v>0</v>
          </cell>
          <cell r="KN95">
            <v>0</v>
          </cell>
          <cell r="KO95">
            <v>0</v>
          </cell>
          <cell r="KP95">
            <v>0</v>
          </cell>
          <cell r="KQ95">
            <v>0</v>
          </cell>
          <cell r="KR95">
            <v>0</v>
          </cell>
          <cell r="KS95">
            <v>0</v>
          </cell>
          <cell r="KT95">
            <v>0</v>
          </cell>
          <cell r="KU95">
            <v>0</v>
          </cell>
          <cell r="KV95">
            <v>0</v>
          </cell>
          <cell r="KW95">
            <v>0</v>
          </cell>
          <cell r="KX95">
            <v>0</v>
          </cell>
          <cell r="KY95">
            <v>0</v>
          </cell>
          <cell r="KZ95">
            <v>0</v>
          </cell>
          <cell r="LA95">
            <v>0</v>
          </cell>
          <cell r="LB95">
            <v>342.77081932999999</v>
          </cell>
          <cell r="LC95">
            <v>0</v>
          </cell>
          <cell r="LD95">
            <v>17.832999999999998</v>
          </cell>
          <cell r="LE95">
            <v>0</v>
          </cell>
          <cell r="LF95">
            <v>250.94800000000001</v>
          </cell>
          <cell r="LG95">
            <v>250.94800000000001</v>
          </cell>
          <cell r="LH95">
            <v>0</v>
          </cell>
          <cell r="LI95">
            <v>0</v>
          </cell>
          <cell r="LJ95">
            <v>32</v>
          </cell>
          <cell r="LK95">
            <v>0</v>
          </cell>
          <cell r="LL95">
            <v>32</v>
          </cell>
          <cell r="LQ95">
            <v>0</v>
          </cell>
          <cell r="LR95">
            <v>55.8</v>
          </cell>
          <cell r="LS95">
            <v>0</v>
          </cell>
          <cell r="LT95">
            <v>0</v>
          </cell>
          <cell r="LU95">
            <v>0</v>
          </cell>
          <cell r="LX95">
            <v>0</v>
          </cell>
          <cell r="LY95">
            <v>0</v>
          </cell>
          <cell r="LZ95">
            <v>0</v>
          </cell>
          <cell r="MA95">
            <v>0</v>
          </cell>
          <cell r="MB95">
            <v>0</v>
          </cell>
          <cell r="MC95">
            <v>0</v>
          </cell>
          <cell r="MD95">
            <v>0</v>
          </cell>
          <cell r="ME95">
            <v>0</v>
          </cell>
          <cell r="MF95">
            <v>0</v>
          </cell>
          <cell r="MG95">
            <v>0</v>
          </cell>
          <cell r="MH95">
            <v>0</v>
          </cell>
          <cell r="MI95">
            <v>0</v>
          </cell>
          <cell r="MJ95">
            <v>0</v>
          </cell>
          <cell r="MK95">
            <v>0</v>
          </cell>
          <cell r="ML95">
            <v>0</v>
          </cell>
          <cell r="MM95">
            <v>0</v>
          </cell>
          <cell r="MN95">
            <v>0</v>
          </cell>
          <cell r="MO95">
            <v>0</v>
          </cell>
          <cell r="MP95">
            <v>0</v>
          </cell>
          <cell r="MQ95">
            <v>0</v>
          </cell>
          <cell r="MR95">
            <v>0</v>
          </cell>
          <cell r="MS95">
            <v>0</v>
          </cell>
          <cell r="MT95">
            <v>0</v>
          </cell>
          <cell r="MU95">
            <v>0</v>
          </cell>
          <cell r="MV95">
            <v>0</v>
          </cell>
          <cell r="MW95">
            <v>0</v>
          </cell>
          <cell r="MX95">
            <v>0</v>
          </cell>
          <cell r="MY95">
            <v>0</v>
          </cell>
          <cell r="MZ95">
            <v>0</v>
          </cell>
          <cell r="NA95">
            <v>0</v>
          </cell>
          <cell r="NB95">
            <v>0</v>
          </cell>
          <cell r="NC95">
            <v>0</v>
          </cell>
          <cell r="ND95">
            <v>0</v>
          </cell>
          <cell r="NE95">
            <v>0</v>
          </cell>
          <cell r="NF95">
            <v>0</v>
          </cell>
          <cell r="NG95">
            <v>0</v>
          </cell>
          <cell r="NH95">
            <v>0</v>
          </cell>
          <cell r="NI95">
            <v>0</v>
          </cell>
          <cell r="NJ95">
            <v>0</v>
          </cell>
          <cell r="NK95">
            <v>0</v>
          </cell>
          <cell r="NL95">
            <v>0</v>
          </cell>
          <cell r="NM95">
            <v>0</v>
          </cell>
          <cell r="NN95">
            <v>0</v>
          </cell>
          <cell r="NO95">
            <v>0</v>
          </cell>
          <cell r="NP95">
            <v>0</v>
          </cell>
          <cell r="NQ95">
            <v>0</v>
          </cell>
          <cell r="NR95">
            <v>0</v>
          </cell>
          <cell r="NS95">
            <v>0</v>
          </cell>
          <cell r="NT95">
            <v>0</v>
          </cell>
          <cell r="NU95">
            <v>0</v>
          </cell>
          <cell r="NV95">
            <v>0</v>
          </cell>
          <cell r="NW95">
            <v>0</v>
          </cell>
          <cell r="NX95">
            <v>0</v>
          </cell>
          <cell r="NY95">
            <v>0</v>
          </cell>
          <cell r="NZ95">
            <v>0</v>
          </cell>
          <cell r="OA95">
            <v>0</v>
          </cell>
          <cell r="OB95">
            <v>0</v>
          </cell>
          <cell r="OC95">
            <v>0</v>
          </cell>
          <cell r="OD95">
            <v>0</v>
          </cell>
          <cell r="OE95">
            <v>0</v>
          </cell>
          <cell r="OF95">
            <v>0</v>
          </cell>
          <cell r="OG95">
            <v>0</v>
          </cell>
          <cell r="OH95">
            <v>0</v>
          </cell>
          <cell r="OI95">
            <v>0</v>
          </cell>
          <cell r="OJ95">
            <v>0</v>
          </cell>
          <cell r="OL95" t="str">
            <v>нд</v>
          </cell>
          <cell r="OM95" t="str">
            <v>нд</v>
          </cell>
          <cell r="ON95" t="str">
            <v>нд</v>
          </cell>
          <cell r="OO95" t="str">
            <v>нд</v>
          </cell>
          <cell r="OP95" t="str">
            <v>нд</v>
          </cell>
          <cell r="OT95">
            <v>9766.9821273165726</v>
          </cell>
          <cell r="OV95">
            <v>709.20500000000004</v>
          </cell>
          <cell r="OW95">
            <v>119.191</v>
          </cell>
          <cell r="OX95">
            <v>0</v>
          </cell>
          <cell r="OY95">
            <v>10851</v>
          </cell>
          <cell r="OZ95">
            <v>2146.0064287200003</v>
          </cell>
        </row>
        <row r="96">
          <cell r="A96" t="str">
            <v>Г</v>
          </cell>
          <cell r="B96" t="str">
            <v>1.2.1.2</v>
          </cell>
          <cell r="C96" t="str">
            <v>Технологическое присоединение объектов по производству электрической энергии к электрическим сетям, всего, в том числе:</v>
          </cell>
          <cell r="D96" t="str">
            <v>Г</v>
          </cell>
          <cell r="E96">
            <v>0</v>
          </cell>
          <cell r="H96">
            <v>0</v>
          </cell>
          <cell r="J96">
            <v>3932.6022027855006</v>
          </cell>
          <cell r="K96">
            <v>0</v>
          </cell>
          <cell r="L96">
            <v>3932.6022027855006</v>
          </cell>
          <cell r="M96">
            <v>818.12398278000001</v>
          </cell>
          <cell r="N96">
            <v>0</v>
          </cell>
          <cell r="O96">
            <v>245.11748446749993</v>
          </cell>
          <cell r="P96">
            <v>749.55393913499995</v>
          </cell>
          <cell r="Q96">
            <v>2119.8067964030001</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O96">
            <v>0</v>
          </cell>
          <cell r="AP96">
            <v>0</v>
          </cell>
          <cell r="AQ96">
            <v>0</v>
          </cell>
          <cell r="AR96">
            <v>0</v>
          </cell>
          <cell r="AS96">
            <v>0</v>
          </cell>
          <cell r="AT96">
            <v>0</v>
          </cell>
          <cell r="AU96">
            <v>0</v>
          </cell>
          <cell r="AV96">
            <v>0</v>
          </cell>
          <cell r="AW96">
            <v>0</v>
          </cell>
          <cell r="AX96">
            <v>0</v>
          </cell>
          <cell r="AY96">
            <v>0</v>
          </cell>
          <cell r="AZ96">
            <v>0</v>
          </cell>
          <cell r="BA96">
            <v>0</v>
          </cell>
          <cell r="BB96" t="str">
            <v/>
          </cell>
          <cell r="BC96" t="str">
            <v/>
          </cell>
          <cell r="BD96" t="str">
            <v/>
          </cell>
          <cell r="BE96" t="str">
            <v/>
          </cell>
          <cell r="BF96">
            <v>0</v>
          </cell>
          <cell r="BG96">
            <v>0</v>
          </cell>
          <cell r="BH96">
            <v>0</v>
          </cell>
          <cell r="BI96">
            <v>0</v>
          </cell>
          <cell r="BJ96">
            <v>0</v>
          </cell>
          <cell r="BK96">
            <v>0</v>
          </cell>
          <cell r="BL96">
            <v>0</v>
          </cell>
          <cell r="BM96">
            <v>0</v>
          </cell>
          <cell r="BN96">
            <v>0</v>
          </cell>
          <cell r="BO96">
            <v>0</v>
          </cell>
          <cell r="BP96">
            <v>0</v>
          </cell>
          <cell r="BQ96">
            <v>0</v>
          </cell>
          <cell r="BR96">
            <v>0</v>
          </cell>
          <cell r="BS96">
            <v>0</v>
          </cell>
          <cell r="BT96">
            <v>0</v>
          </cell>
          <cell r="BU96">
            <v>0</v>
          </cell>
          <cell r="BV96">
            <v>0</v>
          </cell>
          <cell r="BW96">
            <v>0</v>
          </cell>
          <cell r="BX96">
            <v>0</v>
          </cell>
          <cell r="BY96">
            <v>0</v>
          </cell>
          <cell r="BZ96">
            <v>0</v>
          </cell>
          <cell r="CA96">
            <v>0</v>
          </cell>
          <cell r="CB96">
            <v>0</v>
          </cell>
          <cell r="CC96">
            <v>0</v>
          </cell>
          <cell r="CD96">
            <v>0</v>
          </cell>
          <cell r="CE96">
            <v>0</v>
          </cell>
          <cell r="CF96">
            <v>0</v>
          </cell>
          <cell r="CG96">
            <v>0</v>
          </cell>
          <cell r="CH96">
            <v>0</v>
          </cell>
          <cell r="CI96">
            <v>0</v>
          </cell>
          <cell r="CJ96">
            <v>0</v>
          </cell>
          <cell r="CK96">
            <v>0</v>
          </cell>
          <cell r="CL96">
            <v>0</v>
          </cell>
          <cell r="CM96">
            <v>0</v>
          </cell>
          <cell r="CN96">
            <v>0</v>
          </cell>
          <cell r="CO96">
            <v>0</v>
          </cell>
          <cell r="CP96">
            <v>0</v>
          </cell>
          <cell r="CQ96" t="str">
            <v/>
          </cell>
          <cell r="CR96" t="str">
            <v/>
          </cell>
          <cell r="CS96" t="str">
            <v/>
          </cell>
          <cell r="CT96" t="str">
            <v/>
          </cell>
          <cell r="CU96">
            <v>0</v>
          </cell>
          <cell r="CX96">
            <v>11773.071493446381</v>
          </cell>
          <cell r="CY96">
            <v>2007.6103241393257</v>
          </cell>
          <cell r="CZ96">
            <v>3841.5348877713004</v>
          </cell>
          <cell r="DA96">
            <v>3963.2928893735866</v>
          </cell>
          <cell r="DB96">
            <v>1960.6333921621663</v>
          </cell>
          <cell r="DE96">
            <v>0</v>
          </cell>
          <cell r="DG96">
            <v>2648.4101105499999</v>
          </cell>
          <cell r="DH96">
            <v>0</v>
          </cell>
          <cell r="DI96">
            <v>2648.4101105499999</v>
          </cell>
          <cell r="DJ96">
            <v>221.79169244000005</v>
          </cell>
          <cell r="DK96">
            <v>951.39924857999995</v>
          </cell>
          <cell r="DL96">
            <v>1337.37306115</v>
          </cell>
          <cell r="DM96">
            <v>137.84610837999995</v>
          </cell>
          <cell r="DN96">
            <v>3379.4845325921287</v>
          </cell>
          <cell r="DS96">
            <v>73</v>
          </cell>
          <cell r="DT96">
            <v>202.23975001333304</v>
          </cell>
          <cell r="DU96">
            <v>340.55043894068166</v>
          </cell>
          <cell r="DV96">
            <v>2763.6943436381139</v>
          </cell>
          <cell r="DW96">
            <v>202.23975001333304</v>
          </cell>
          <cell r="DX96" t="str">
            <v/>
          </cell>
          <cell r="DY96" t="str">
            <v/>
          </cell>
          <cell r="DZ96" t="str">
            <v/>
          </cell>
          <cell r="EA96" t="str">
            <v/>
          </cell>
          <cell r="EB96">
            <v>0</v>
          </cell>
          <cell r="EC96">
            <v>1131.7356273999999</v>
          </cell>
          <cell r="ED96">
            <v>17.569210549999998</v>
          </cell>
          <cell r="EE96">
            <v>335.6327546</v>
          </cell>
          <cell r="EF96">
            <v>669.69608814999992</v>
          </cell>
          <cell r="EG96">
            <v>108.83757410000001</v>
          </cell>
          <cell r="EH96">
            <v>210.02252780000001</v>
          </cell>
          <cell r="EI96">
            <v>3.2610385900000001</v>
          </cell>
          <cell r="EJ96">
            <v>51.45580812</v>
          </cell>
          <cell r="EK96">
            <v>131.85455195</v>
          </cell>
          <cell r="EL96">
            <v>23.451129139999999</v>
          </cell>
          <cell r="EM96">
            <v>921.71309960000008</v>
          </cell>
          <cell r="EN96">
            <v>14.308171959999999</v>
          </cell>
          <cell r="EO96">
            <v>284.17694647999997</v>
          </cell>
          <cell r="EP96">
            <v>537.84153619999995</v>
          </cell>
          <cell r="EQ96">
            <v>85.386444960000006</v>
          </cell>
          <cell r="ER96">
            <v>0</v>
          </cell>
          <cell r="ES96">
            <v>0</v>
          </cell>
          <cell r="ET96">
            <v>0</v>
          </cell>
          <cell r="EU96">
            <v>0</v>
          </cell>
          <cell r="EV96">
            <v>0</v>
          </cell>
          <cell r="EW96">
            <v>0</v>
          </cell>
          <cell r="EX96">
            <v>0</v>
          </cell>
          <cell r="EY96">
            <v>0</v>
          </cell>
          <cell r="EZ96">
            <v>0</v>
          </cell>
          <cell r="FA96">
            <v>0</v>
          </cell>
          <cell r="FB96">
            <v>921.71309960000008</v>
          </cell>
          <cell r="FC96">
            <v>14.308171959999999</v>
          </cell>
          <cell r="FD96">
            <v>284.17694647999997</v>
          </cell>
          <cell r="FE96">
            <v>537.84153619999995</v>
          </cell>
          <cell r="FF96">
            <v>85.386444960000006</v>
          </cell>
          <cell r="FG96" t="str">
            <v/>
          </cell>
          <cell r="FH96" t="str">
            <v/>
          </cell>
          <cell r="FI96" t="str">
            <v/>
          </cell>
          <cell r="FJ96" t="str">
            <v/>
          </cell>
          <cell r="FK96">
            <v>0</v>
          </cell>
          <cell r="FN96">
            <v>11773.071493446381</v>
          </cell>
          <cell r="FO96">
            <v>0</v>
          </cell>
          <cell r="FP96">
            <v>376.37899999999996</v>
          </cell>
          <cell r="FQ96">
            <v>0</v>
          </cell>
          <cell r="FR96">
            <v>2003.7250082983335</v>
          </cell>
          <cell r="FS96">
            <v>1945.1350082983336</v>
          </cell>
          <cell r="FT96">
            <v>2.74</v>
          </cell>
          <cell r="FU96">
            <v>55.85</v>
          </cell>
          <cell r="FV96">
            <v>148252</v>
          </cell>
          <cell r="FW96">
            <v>0</v>
          </cell>
          <cell r="FX96">
            <v>148252</v>
          </cell>
          <cell r="FZ96">
            <v>758.40588715000001</v>
          </cell>
          <cell r="GA96">
            <v>0</v>
          </cell>
          <cell r="GB96">
            <v>14.109</v>
          </cell>
          <cell r="GC96">
            <v>0</v>
          </cell>
          <cell r="GD96">
            <v>323.55900000000003</v>
          </cell>
          <cell r="GE96">
            <v>323.55900000000003</v>
          </cell>
          <cell r="GF96">
            <v>0</v>
          </cell>
          <cell r="GG96">
            <v>0</v>
          </cell>
          <cell r="GH96">
            <v>5039</v>
          </cell>
          <cell r="GI96">
            <v>0</v>
          </cell>
          <cell r="GJ96">
            <v>5039</v>
          </cell>
          <cell r="GK96">
            <v>6140.1608410664994</v>
          </cell>
          <cell r="GL96">
            <v>0</v>
          </cell>
          <cell r="GM96">
            <v>258.77600000000001</v>
          </cell>
          <cell r="GN96">
            <v>0</v>
          </cell>
          <cell r="GO96">
            <v>1287.7640000000001</v>
          </cell>
          <cell r="GP96">
            <v>1232.03</v>
          </cell>
          <cell r="GQ96">
            <v>0</v>
          </cell>
          <cell r="GR96">
            <v>51.734000000000002</v>
          </cell>
          <cell r="GS96">
            <v>76404</v>
          </cell>
          <cell r="GT96">
            <v>0</v>
          </cell>
          <cell r="GU96">
            <v>76404</v>
          </cell>
          <cell r="GV96">
            <v>0</v>
          </cell>
          <cell r="GW96">
            <v>0</v>
          </cell>
          <cell r="GX96">
            <v>0</v>
          </cell>
          <cell r="GY96">
            <v>0</v>
          </cell>
          <cell r="GZ96">
            <v>0</v>
          </cell>
          <cell r="HA96">
            <v>0</v>
          </cell>
          <cell r="HB96">
            <v>0</v>
          </cell>
          <cell r="HC96">
            <v>0</v>
          </cell>
          <cell r="HD96">
            <v>0</v>
          </cell>
          <cell r="HE96">
            <v>0</v>
          </cell>
          <cell r="HF96">
            <v>0</v>
          </cell>
          <cell r="HG96">
            <v>0</v>
          </cell>
          <cell r="HH96">
            <v>0</v>
          </cell>
          <cell r="HI96">
            <v>0</v>
          </cell>
          <cell r="HJ96">
            <v>0</v>
          </cell>
          <cell r="HK96">
            <v>0</v>
          </cell>
          <cell r="HL96">
            <v>0</v>
          </cell>
          <cell r="HM96">
            <v>0</v>
          </cell>
          <cell r="HN96">
            <v>0</v>
          </cell>
          <cell r="HO96">
            <v>0</v>
          </cell>
          <cell r="HP96">
            <v>0</v>
          </cell>
          <cell r="HQ96">
            <v>0</v>
          </cell>
          <cell r="HR96">
            <v>1143.433344503333</v>
          </cell>
          <cell r="HS96">
            <v>0</v>
          </cell>
          <cell r="HT96">
            <v>105</v>
          </cell>
          <cell r="HU96">
            <v>0</v>
          </cell>
          <cell r="HV96">
            <v>0</v>
          </cell>
          <cell r="HW96">
            <v>0</v>
          </cell>
          <cell r="HX96">
            <v>0</v>
          </cell>
          <cell r="HY96">
            <v>0</v>
          </cell>
          <cell r="HZ96">
            <v>1</v>
          </cell>
          <cell r="IA96">
            <v>0</v>
          </cell>
          <cell r="IB96">
            <v>1</v>
          </cell>
          <cell r="IC96">
            <v>4996.7274965631668</v>
          </cell>
          <cell r="ID96">
            <v>0</v>
          </cell>
          <cell r="IE96">
            <v>153.77599999999998</v>
          </cell>
          <cell r="IF96">
            <v>0</v>
          </cell>
          <cell r="IG96">
            <v>1287.7640000000001</v>
          </cell>
          <cell r="IH96">
            <v>1232.03</v>
          </cell>
          <cell r="II96">
            <v>0</v>
          </cell>
          <cell r="IJ96">
            <v>51.734000000000002</v>
          </cell>
          <cell r="IK96">
            <v>76403</v>
          </cell>
          <cell r="IL96">
            <v>0</v>
          </cell>
          <cell r="IM96">
            <v>76403</v>
          </cell>
          <cell r="IN96">
            <v>0</v>
          </cell>
          <cell r="IO96">
            <v>0</v>
          </cell>
          <cell r="IP96">
            <v>0</v>
          </cell>
          <cell r="IQ96">
            <v>0</v>
          </cell>
          <cell r="IR96">
            <v>0</v>
          </cell>
          <cell r="IS96">
            <v>0</v>
          </cell>
          <cell r="IT96">
            <v>0</v>
          </cell>
          <cell r="IU96">
            <v>0</v>
          </cell>
          <cell r="IV96">
            <v>0</v>
          </cell>
          <cell r="IW96">
            <v>0</v>
          </cell>
          <cell r="IX96">
            <v>0</v>
          </cell>
          <cell r="IY96">
            <v>509.59348974</v>
          </cell>
          <cell r="IZ96">
            <v>0</v>
          </cell>
          <cell r="JA96">
            <v>24.921999999999997</v>
          </cell>
          <cell r="JB96">
            <v>0</v>
          </cell>
          <cell r="JC96">
            <v>377.14400000000001</v>
          </cell>
          <cell r="JD96">
            <v>377.14400000000001</v>
          </cell>
          <cell r="JE96">
            <v>0</v>
          </cell>
          <cell r="JF96">
            <v>0</v>
          </cell>
          <cell r="JG96">
            <v>33</v>
          </cell>
          <cell r="JH96">
            <v>0</v>
          </cell>
          <cell r="JI96">
            <v>33</v>
          </cell>
          <cell r="JJ96">
            <v>166.82267041</v>
          </cell>
          <cell r="JK96">
            <v>0</v>
          </cell>
          <cell r="JL96">
            <v>7.0890000000000004</v>
          </cell>
          <cell r="JM96">
            <v>0</v>
          </cell>
          <cell r="JN96">
            <v>126.196</v>
          </cell>
          <cell r="JO96">
            <v>126.196</v>
          </cell>
          <cell r="JP96">
            <v>0</v>
          </cell>
          <cell r="JQ96">
            <v>0</v>
          </cell>
          <cell r="JR96">
            <v>1</v>
          </cell>
          <cell r="JS96">
            <v>0</v>
          </cell>
          <cell r="JT96">
            <v>1</v>
          </cell>
          <cell r="JU96">
            <v>342.77081932999999</v>
          </cell>
          <cell r="JV96">
            <v>0</v>
          </cell>
          <cell r="JW96">
            <v>17.832999999999998</v>
          </cell>
          <cell r="JX96">
            <v>0</v>
          </cell>
          <cell r="JY96">
            <v>250.94800000000001</v>
          </cell>
          <cell r="JZ96">
            <v>250.94800000000001</v>
          </cell>
          <cell r="KA96">
            <v>0</v>
          </cell>
          <cell r="KB96">
            <v>0</v>
          </cell>
          <cell r="KC96">
            <v>32</v>
          </cell>
          <cell r="KD96">
            <v>0</v>
          </cell>
          <cell r="KE96">
            <v>32</v>
          </cell>
          <cell r="KF96">
            <v>0</v>
          </cell>
          <cell r="KG96">
            <v>0</v>
          </cell>
          <cell r="KH96">
            <v>0</v>
          </cell>
          <cell r="KI96">
            <v>0</v>
          </cell>
          <cell r="KJ96">
            <v>0</v>
          </cell>
          <cell r="KK96">
            <v>0</v>
          </cell>
          <cell r="KL96">
            <v>0</v>
          </cell>
          <cell r="KM96">
            <v>0</v>
          </cell>
          <cell r="KN96">
            <v>0</v>
          </cell>
          <cell r="KO96">
            <v>0</v>
          </cell>
          <cell r="KP96">
            <v>0</v>
          </cell>
          <cell r="KQ96">
            <v>0</v>
          </cell>
          <cell r="KR96">
            <v>0</v>
          </cell>
          <cell r="KS96">
            <v>0</v>
          </cell>
          <cell r="KT96">
            <v>0</v>
          </cell>
          <cell r="KU96">
            <v>0</v>
          </cell>
          <cell r="KV96">
            <v>0</v>
          </cell>
          <cell r="KW96">
            <v>0</v>
          </cell>
          <cell r="KX96">
            <v>0</v>
          </cell>
          <cell r="KY96">
            <v>0</v>
          </cell>
          <cell r="KZ96">
            <v>0</v>
          </cell>
          <cell r="LA96">
            <v>0</v>
          </cell>
          <cell r="LB96">
            <v>342.77081932999999</v>
          </cell>
          <cell r="LC96">
            <v>0</v>
          </cell>
          <cell r="LD96">
            <v>17.832999999999998</v>
          </cell>
          <cell r="LE96">
            <v>0</v>
          </cell>
          <cell r="LF96">
            <v>250.94800000000001</v>
          </cell>
          <cell r="LG96">
            <v>250.94800000000001</v>
          </cell>
          <cell r="LH96">
            <v>0</v>
          </cell>
          <cell r="LI96">
            <v>0</v>
          </cell>
          <cell r="LJ96">
            <v>32</v>
          </cell>
          <cell r="LK96">
            <v>0</v>
          </cell>
          <cell r="LL96">
            <v>32</v>
          </cell>
          <cell r="LQ96">
            <v>0</v>
          </cell>
          <cell r="LR96">
            <v>55.8</v>
          </cell>
          <cell r="LS96">
            <v>0</v>
          </cell>
          <cell r="LT96">
            <v>0</v>
          </cell>
          <cell r="LU96">
            <v>0</v>
          </cell>
          <cell r="LX96">
            <v>0</v>
          </cell>
          <cell r="LY96">
            <v>0</v>
          </cell>
          <cell r="LZ96">
            <v>0</v>
          </cell>
          <cell r="MA96">
            <v>0</v>
          </cell>
          <cell r="MB96">
            <v>0</v>
          </cell>
          <cell r="MC96">
            <v>0</v>
          </cell>
          <cell r="MD96">
            <v>0</v>
          </cell>
          <cell r="ME96">
            <v>0</v>
          </cell>
          <cell r="MF96">
            <v>0</v>
          </cell>
          <cell r="MG96">
            <v>0</v>
          </cell>
          <cell r="MH96">
            <v>0</v>
          </cell>
          <cell r="MI96">
            <v>0</v>
          </cell>
          <cell r="MJ96">
            <v>0</v>
          </cell>
          <cell r="MK96">
            <v>0</v>
          </cell>
          <cell r="ML96">
            <v>0</v>
          </cell>
          <cell r="MM96">
            <v>0</v>
          </cell>
          <cell r="MN96">
            <v>0</v>
          </cell>
          <cell r="MO96">
            <v>0</v>
          </cell>
          <cell r="MP96">
            <v>0</v>
          </cell>
          <cell r="MQ96">
            <v>0</v>
          </cell>
          <cell r="MR96">
            <v>0</v>
          </cell>
          <cell r="MS96">
            <v>0</v>
          </cell>
          <cell r="MT96">
            <v>0</v>
          </cell>
          <cell r="MU96">
            <v>0</v>
          </cell>
          <cell r="MV96">
            <v>0</v>
          </cell>
          <cell r="MW96">
            <v>0</v>
          </cell>
          <cell r="MX96">
            <v>0</v>
          </cell>
          <cell r="MY96">
            <v>0</v>
          </cell>
          <cell r="MZ96">
            <v>0</v>
          </cell>
          <cell r="NA96">
            <v>0</v>
          </cell>
          <cell r="NB96">
            <v>0</v>
          </cell>
          <cell r="NC96">
            <v>0</v>
          </cell>
          <cell r="ND96">
            <v>0</v>
          </cell>
          <cell r="NE96">
            <v>0</v>
          </cell>
          <cell r="NF96">
            <v>0</v>
          </cell>
          <cell r="NG96">
            <v>0</v>
          </cell>
          <cell r="NH96">
            <v>0</v>
          </cell>
          <cell r="NI96">
            <v>0</v>
          </cell>
          <cell r="NJ96">
            <v>0</v>
          </cell>
          <cell r="NK96">
            <v>0</v>
          </cell>
          <cell r="NL96">
            <v>0</v>
          </cell>
          <cell r="NM96">
            <v>0</v>
          </cell>
          <cell r="NN96">
            <v>0</v>
          </cell>
          <cell r="NO96">
            <v>0</v>
          </cell>
          <cell r="NP96">
            <v>0</v>
          </cell>
          <cell r="NQ96">
            <v>0</v>
          </cell>
          <cell r="NR96">
            <v>0</v>
          </cell>
          <cell r="NS96">
            <v>0</v>
          </cell>
          <cell r="NT96">
            <v>0</v>
          </cell>
          <cell r="NU96">
            <v>0</v>
          </cell>
          <cell r="NV96">
            <v>0</v>
          </cell>
          <cell r="NW96">
            <v>0</v>
          </cell>
          <cell r="NX96">
            <v>0</v>
          </cell>
          <cell r="NY96">
            <v>0</v>
          </cell>
          <cell r="NZ96">
            <v>0</v>
          </cell>
          <cell r="OA96">
            <v>0</v>
          </cell>
          <cell r="OB96">
            <v>0</v>
          </cell>
          <cell r="OC96">
            <v>0</v>
          </cell>
          <cell r="OD96">
            <v>0</v>
          </cell>
          <cell r="OE96">
            <v>0</v>
          </cell>
          <cell r="OF96">
            <v>0</v>
          </cell>
          <cell r="OG96">
            <v>0</v>
          </cell>
          <cell r="OH96">
            <v>0</v>
          </cell>
          <cell r="OI96">
            <v>0</v>
          </cell>
          <cell r="OJ96">
            <v>0</v>
          </cell>
          <cell r="OL96" t="str">
            <v>нд</v>
          </cell>
          <cell r="OM96" t="str">
            <v>нд</v>
          </cell>
          <cell r="ON96" t="str">
            <v>нд</v>
          </cell>
          <cell r="OO96" t="str">
            <v>нд</v>
          </cell>
          <cell r="OP96" t="str">
            <v>нд</v>
          </cell>
          <cell r="OT96">
            <v>9766.9821273165726</v>
          </cell>
          <cell r="OV96">
            <v>709.20500000000004</v>
          </cell>
          <cell r="OW96">
            <v>119.191</v>
          </cell>
          <cell r="OX96">
            <v>0</v>
          </cell>
          <cell r="OY96">
            <v>10851</v>
          </cell>
          <cell r="OZ96">
            <v>2146.0064287200003</v>
          </cell>
        </row>
        <row r="97">
          <cell r="A97" t="str">
            <v>Г</v>
          </cell>
          <cell r="B97" t="str">
            <v>1.2.1.2.1</v>
          </cell>
          <cell r="C97" t="str">
            <v>Наименование объекта по производству электрической энергии,  всего, в том числе:</v>
          </cell>
          <cell r="D97" t="str">
            <v>Г</v>
          </cell>
          <cell r="E97">
            <v>0</v>
          </cell>
          <cell r="H97">
            <v>0</v>
          </cell>
          <cell r="J97">
            <v>3932.6022027855006</v>
          </cell>
          <cell r="K97">
            <v>0</v>
          </cell>
          <cell r="L97">
            <v>3932.6022027855006</v>
          </cell>
          <cell r="M97">
            <v>818.12398278000001</v>
          </cell>
          <cell r="N97">
            <v>0</v>
          </cell>
          <cell r="O97">
            <v>245.11748446749993</v>
          </cell>
          <cell r="P97">
            <v>749.55393913499995</v>
          </cell>
          <cell r="Q97">
            <v>2119.8067964030001</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cell r="BA97">
            <v>0</v>
          </cell>
          <cell r="BB97" t="str">
            <v/>
          </cell>
          <cell r="BC97" t="str">
            <v/>
          </cell>
          <cell r="BD97" t="str">
            <v/>
          </cell>
          <cell r="BE97" t="str">
            <v/>
          </cell>
          <cell r="BF97">
            <v>0</v>
          </cell>
          <cell r="BG97">
            <v>0</v>
          </cell>
          <cell r="BH97">
            <v>0</v>
          </cell>
          <cell r="BI97">
            <v>0</v>
          </cell>
          <cell r="BJ97">
            <v>0</v>
          </cell>
          <cell r="BK97">
            <v>0</v>
          </cell>
          <cell r="BL97">
            <v>0</v>
          </cell>
          <cell r="BM97">
            <v>0</v>
          </cell>
          <cell r="BN97">
            <v>0</v>
          </cell>
          <cell r="BO97">
            <v>0</v>
          </cell>
          <cell r="BP97">
            <v>0</v>
          </cell>
          <cell r="BQ97">
            <v>0</v>
          </cell>
          <cell r="BR97">
            <v>0</v>
          </cell>
          <cell r="BS97">
            <v>0</v>
          </cell>
          <cell r="BT97">
            <v>0</v>
          </cell>
          <cell r="BU97">
            <v>0</v>
          </cell>
          <cell r="BV97">
            <v>0</v>
          </cell>
          <cell r="BW97">
            <v>0</v>
          </cell>
          <cell r="BX97">
            <v>0</v>
          </cell>
          <cell r="BY97">
            <v>0</v>
          </cell>
          <cell r="BZ97">
            <v>0</v>
          </cell>
          <cell r="CA97">
            <v>0</v>
          </cell>
          <cell r="CB97">
            <v>0</v>
          </cell>
          <cell r="CC97">
            <v>0</v>
          </cell>
          <cell r="CD97">
            <v>0</v>
          </cell>
          <cell r="CE97">
            <v>0</v>
          </cell>
          <cell r="CF97">
            <v>0</v>
          </cell>
          <cell r="CG97">
            <v>0</v>
          </cell>
          <cell r="CH97">
            <v>0</v>
          </cell>
          <cell r="CI97">
            <v>0</v>
          </cell>
          <cell r="CJ97">
            <v>0</v>
          </cell>
          <cell r="CK97">
            <v>0</v>
          </cell>
          <cell r="CL97">
            <v>0</v>
          </cell>
          <cell r="CM97">
            <v>0</v>
          </cell>
          <cell r="CN97">
            <v>0</v>
          </cell>
          <cell r="CO97">
            <v>0</v>
          </cell>
          <cell r="CP97">
            <v>0</v>
          </cell>
          <cell r="CQ97" t="str">
            <v/>
          </cell>
          <cell r="CR97" t="str">
            <v/>
          </cell>
          <cell r="CS97" t="str">
            <v/>
          </cell>
          <cell r="CT97" t="str">
            <v/>
          </cell>
          <cell r="CU97">
            <v>0</v>
          </cell>
          <cell r="CX97">
            <v>11773.071493446381</v>
          </cell>
          <cell r="CY97">
            <v>2007.6103241393257</v>
          </cell>
          <cell r="CZ97">
            <v>3841.5348877713004</v>
          </cell>
          <cell r="DA97">
            <v>3963.2928893735866</v>
          </cell>
          <cell r="DB97">
            <v>1960.6333921621663</v>
          </cell>
          <cell r="DE97">
            <v>0</v>
          </cell>
          <cell r="DG97">
            <v>2648.4101105499999</v>
          </cell>
          <cell r="DH97">
            <v>0</v>
          </cell>
          <cell r="DI97">
            <v>2648.4101105499999</v>
          </cell>
          <cell r="DJ97">
            <v>221.79169244000005</v>
          </cell>
          <cell r="DK97">
            <v>951.39924857999995</v>
          </cell>
          <cell r="DL97">
            <v>1337.37306115</v>
          </cell>
          <cell r="DM97">
            <v>137.84610837999995</v>
          </cell>
          <cell r="DN97">
            <v>3379.4845325921287</v>
          </cell>
          <cell r="DS97">
            <v>73</v>
          </cell>
          <cell r="DT97">
            <v>202.23975001333304</v>
          </cell>
          <cell r="DU97">
            <v>340.55043894068166</v>
          </cell>
          <cell r="DV97">
            <v>2763.6943436381139</v>
          </cell>
          <cell r="DW97">
            <v>202.23975001333304</v>
          </cell>
          <cell r="DX97" t="str">
            <v/>
          </cell>
          <cell r="DY97" t="str">
            <v/>
          </cell>
          <cell r="DZ97" t="str">
            <v/>
          </cell>
          <cell r="EA97" t="str">
            <v/>
          </cell>
          <cell r="EB97">
            <v>0</v>
          </cell>
          <cell r="EC97">
            <v>1131.7356273999999</v>
          </cell>
          <cell r="ED97">
            <v>17.569210549999998</v>
          </cell>
          <cell r="EE97">
            <v>335.6327546</v>
          </cell>
          <cell r="EF97">
            <v>669.69608814999992</v>
          </cell>
          <cell r="EG97">
            <v>108.83757410000001</v>
          </cell>
          <cell r="EH97">
            <v>210.02252780000001</v>
          </cell>
          <cell r="EI97">
            <v>3.2610385900000001</v>
          </cell>
          <cell r="EJ97">
            <v>51.45580812</v>
          </cell>
          <cell r="EK97">
            <v>131.85455195</v>
          </cell>
          <cell r="EL97">
            <v>23.451129139999999</v>
          </cell>
          <cell r="EM97">
            <v>921.71309960000008</v>
          </cell>
          <cell r="EN97">
            <v>14.308171959999999</v>
          </cell>
          <cell r="EO97">
            <v>284.17694647999997</v>
          </cell>
          <cell r="EP97">
            <v>537.84153619999995</v>
          </cell>
          <cell r="EQ97">
            <v>85.386444960000006</v>
          </cell>
          <cell r="ER97">
            <v>0</v>
          </cell>
          <cell r="ES97">
            <v>0</v>
          </cell>
          <cell r="ET97">
            <v>0</v>
          </cell>
          <cell r="EU97">
            <v>0</v>
          </cell>
          <cell r="EV97">
            <v>0</v>
          </cell>
          <cell r="EW97">
            <v>0</v>
          </cell>
          <cell r="EX97">
            <v>0</v>
          </cell>
          <cell r="EY97">
            <v>0</v>
          </cell>
          <cell r="EZ97">
            <v>0</v>
          </cell>
          <cell r="FA97">
            <v>0</v>
          </cell>
          <cell r="FB97">
            <v>921.71309960000008</v>
          </cell>
          <cell r="FC97">
            <v>14.308171959999999</v>
          </cell>
          <cell r="FD97">
            <v>284.17694647999997</v>
          </cell>
          <cell r="FE97">
            <v>537.84153619999995</v>
          </cell>
          <cell r="FF97">
            <v>85.386444960000006</v>
          </cell>
          <cell r="FG97" t="str">
            <v/>
          </cell>
          <cell r="FH97" t="str">
            <v/>
          </cell>
          <cell r="FI97" t="str">
            <v/>
          </cell>
          <cell r="FJ97" t="str">
            <v/>
          </cell>
          <cell r="FK97">
            <v>0</v>
          </cell>
          <cell r="FN97">
            <v>11773.071493446381</v>
          </cell>
          <cell r="FO97">
            <v>0</v>
          </cell>
          <cell r="FP97">
            <v>376.37899999999996</v>
          </cell>
          <cell r="FQ97">
            <v>0</v>
          </cell>
          <cell r="FR97">
            <v>2003.7250082983335</v>
          </cell>
          <cell r="FS97">
            <v>1945.1350082983336</v>
          </cell>
          <cell r="FT97">
            <v>2.74</v>
          </cell>
          <cell r="FU97">
            <v>55.85</v>
          </cell>
          <cell r="FV97">
            <v>148252</v>
          </cell>
          <cell r="FW97">
            <v>0</v>
          </cell>
          <cell r="FX97">
            <v>148252</v>
          </cell>
          <cell r="FZ97">
            <v>758.40588715000001</v>
          </cell>
          <cell r="GA97">
            <v>0</v>
          </cell>
          <cell r="GB97">
            <v>14.109</v>
          </cell>
          <cell r="GC97">
            <v>0</v>
          </cell>
          <cell r="GD97">
            <v>323.55900000000003</v>
          </cell>
          <cell r="GE97">
            <v>323.55900000000003</v>
          </cell>
          <cell r="GF97">
            <v>0</v>
          </cell>
          <cell r="GG97">
            <v>0</v>
          </cell>
          <cell r="GH97">
            <v>5039</v>
          </cell>
          <cell r="GI97">
            <v>0</v>
          </cell>
          <cell r="GJ97">
            <v>5039</v>
          </cell>
          <cell r="GK97">
            <v>6140.1608410664994</v>
          </cell>
          <cell r="GL97">
            <v>0</v>
          </cell>
          <cell r="GM97">
            <v>258.77600000000001</v>
          </cell>
          <cell r="GN97">
            <v>0</v>
          </cell>
          <cell r="GO97">
            <v>1287.7640000000001</v>
          </cell>
          <cell r="GP97">
            <v>1232.03</v>
          </cell>
          <cell r="GQ97">
            <v>0</v>
          </cell>
          <cell r="GR97">
            <v>51.734000000000002</v>
          </cell>
          <cell r="GS97">
            <v>76404</v>
          </cell>
          <cell r="GT97">
            <v>0</v>
          </cell>
          <cell r="GU97">
            <v>76404</v>
          </cell>
          <cell r="GV97">
            <v>0</v>
          </cell>
          <cell r="GW97">
            <v>0</v>
          </cell>
          <cell r="GX97">
            <v>0</v>
          </cell>
          <cell r="GY97">
            <v>0</v>
          </cell>
          <cell r="GZ97">
            <v>0</v>
          </cell>
          <cell r="HA97">
            <v>0</v>
          </cell>
          <cell r="HB97">
            <v>0</v>
          </cell>
          <cell r="HC97">
            <v>0</v>
          </cell>
          <cell r="HD97">
            <v>0</v>
          </cell>
          <cell r="HE97">
            <v>0</v>
          </cell>
          <cell r="HF97">
            <v>0</v>
          </cell>
          <cell r="HG97">
            <v>0</v>
          </cell>
          <cell r="HH97">
            <v>0</v>
          </cell>
          <cell r="HI97">
            <v>0</v>
          </cell>
          <cell r="HJ97">
            <v>0</v>
          </cell>
          <cell r="HK97">
            <v>0</v>
          </cell>
          <cell r="HL97">
            <v>0</v>
          </cell>
          <cell r="HM97">
            <v>0</v>
          </cell>
          <cell r="HN97">
            <v>0</v>
          </cell>
          <cell r="HO97">
            <v>0</v>
          </cell>
          <cell r="HP97">
            <v>0</v>
          </cell>
          <cell r="HQ97">
            <v>0</v>
          </cell>
          <cell r="HR97">
            <v>1143.433344503333</v>
          </cell>
          <cell r="HS97">
            <v>0</v>
          </cell>
          <cell r="HT97">
            <v>105</v>
          </cell>
          <cell r="HU97">
            <v>0</v>
          </cell>
          <cell r="HV97">
            <v>0</v>
          </cell>
          <cell r="HW97">
            <v>0</v>
          </cell>
          <cell r="HX97">
            <v>0</v>
          </cell>
          <cell r="HY97">
            <v>0</v>
          </cell>
          <cell r="HZ97">
            <v>1</v>
          </cell>
          <cell r="IA97">
            <v>0</v>
          </cell>
          <cell r="IB97">
            <v>1</v>
          </cell>
          <cell r="IC97">
            <v>4996.7274965631668</v>
          </cell>
          <cell r="ID97">
            <v>0</v>
          </cell>
          <cell r="IE97">
            <v>153.77599999999998</v>
          </cell>
          <cell r="IF97">
            <v>0</v>
          </cell>
          <cell r="IG97">
            <v>1287.7640000000001</v>
          </cell>
          <cell r="IH97">
            <v>1232.03</v>
          </cell>
          <cell r="II97">
            <v>0</v>
          </cell>
          <cell r="IJ97">
            <v>51.734000000000002</v>
          </cell>
          <cell r="IK97">
            <v>76403</v>
          </cell>
          <cell r="IL97">
            <v>0</v>
          </cell>
          <cell r="IM97">
            <v>76403</v>
          </cell>
          <cell r="IN97">
            <v>0</v>
          </cell>
          <cell r="IO97">
            <v>0</v>
          </cell>
          <cell r="IP97">
            <v>0</v>
          </cell>
          <cell r="IQ97">
            <v>0</v>
          </cell>
          <cell r="IR97">
            <v>0</v>
          </cell>
          <cell r="IS97">
            <v>0</v>
          </cell>
          <cell r="IT97">
            <v>0</v>
          </cell>
          <cell r="IU97">
            <v>0</v>
          </cell>
          <cell r="IV97">
            <v>0</v>
          </cell>
          <cell r="IW97">
            <v>0</v>
          </cell>
          <cell r="IX97">
            <v>0</v>
          </cell>
          <cell r="IY97">
            <v>509.59348974</v>
          </cell>
          <cell r="IZ97">
            <v>0</v>
          </cell>
          <cell r="JA97">
            <v>24.921999999999997</v>
          </cell>
          <cell r="JB97">
            <v>0</v>
          </cell>
          <cell r="JC97">
            <v>377.14400000000001</v>
          </cell>
          <cell r="JD97">
            <v>377.14400000000001</v>
          </cell>
          <cell r="JE97">
            <v>0</v>
          </cell>
          <cell r="JF97">
            <v>0</v>
          </cell>
          <cell r="JG97">
            <v>33</v>
          </cell>
          <cell r="JH97">
            <v>0</v>
          </cell>
          <cell r="JI97">
            <v>33</v>
          </cell>
          <cell r="JJ97">
            <v>166.82267041</v>
          </cell>
          <cell r="JK97">
            <v>0</v>
          </cell>
          <cell r="JL97">
            <v>7.0890000000000004</v>
          </cell>
          <cell r="JM97">
            <v>0</v>
          </cell>
          <cell r="JN97">
            <v>126.196</v>
          </cell>
          <cell r="JO97">
            <v>126.196</v>
          </cell>
          <cell r="JP97">
            <v>0</v>
          </cell>
          <cell r="JQ97">
            <v>0</v>
          </cell>
          <cell r="JR97">
            <v>1</v>
          </cell>
          <cell r="JS97">
            <v>0</v>
          </cell>
          <cell r="JT97">
            <v>1</v>
          </cell>
          <cell r="JU97">
            <v>342.77081932999999</v>
          </cell>
          <cell r="JV97">
            <v>0</v>
          </cell>
          <cell r="JW97">
            <v>17.832999999999998</v>
          </cell>
          <cell r="JX97">
            <v>0</v>
          </cell>
          <cell r="JY97">
            <v>250.94800000000001</v>
          </cell>
          <cell r="JZ97">
            <v>250.94800000000001</v>
          </cell>
          <cell r="KA97">
            <v>0</v>
          </cell>
          <cell r="KB97">
            <v>0</v>
          </cell>
          <cell r="KC97">
            <v>32</v>
          </cell>
          <cell r="KD97">
            <v>0</v>
          </cell>
          <cell r="KE97">
            <v>32</v>
          </cell>
          <cell r="KF97">
            <v>0</v>
          </cell>
          <cell r="KG97">
            <v>0</v>
          </cell>
          <cell r="KH97">
            <v>0</v>
          </cell>
          <cell r="KI97">
            <v>0</v>
          </cell>
          <cell r="KJ97">
            <v>0</v>
          </cell>
          <cell r="KK97">
            <v>0</v>
          </cell>
          <cell r="KL97">
            <v>0</v>
          </cell>
          <cell r="KM97">
            <v>0</v>
          </cell>
          <cell r="KN97">
            <v>0</v>
          </cell>
          <cell r="KO97">
            <v>0</v>
          </cell>
          <cell r="KP97">
            <v>0</v>
          </cell>
          <cell r="KQ97">
            <v>0</v>
          </cell>
          <cell r="KR97">
            <v>0</v>
          </cell>
          <cell r="KS97">
            <v>0</v>
          </cell>
          <cell r="KT97">
            <v>0</v>
          </cell>
          <cell r="KU97">
            <v>0</v>
          </cell>
          <cell r="KV97">
            <v>0</v>
          </cell>
          <cell r="KW97">
            <v>0</v>
          </cell>
          <cell r="KX97">
            <v>0</v>
          </cell>
          <cell r="KY97">
            <v>0</v>
          </cell>
          <cell r="KZ97">
            <v>0</v>
          </cell>
          <cell r="LA97">
            <v>0</v>
          </cell>
          <cell r="LB97">
            <v>342.77081932999999</v>
          </cell>
          <cell r="LC97">
            <v>0</v>
          </cell>
          <cell r="LD97">
            <v>17.832999999999998</v>
          </cell>
          <cell r="LE97">
            <v>0</v>
          </cell>
          <cell r="LF97">
            <v>250.94800000000001</v>
          </cell>
          <cell r="LG97">
            <v>250.94800000000001</v>
          </cell>
          <cell r="LH97">
            <v>0</v>
          </cell>
          <cell r="LI97">
            <v>0</v>
          </cell>
          <cell r="LJ97">
            <v>32</v>
          </cell>
          <cell r="LK97">
            <v>0</v>
          </cell>
          <cell r="LL97">
            <v>32</v>
          </cell>
          <cell r="LQ97">
            <v>0</v>
          </cell>
          <cell r="LR97">
            <v>55.8</v>
          </cell>
          <cell r="LS97">
            <v>0</v>
          </cell>
          <cell r="LT97">
            <v>0</v>
          </cell>
          <cell r="LU97">
            <v>0</v>
          </cell>
          <cell r="LX97">
            <v>0</v>
          </cell>
          <cell r="LY97">
            <v>0</v>
          </cell>
          <cell r="LZ97">
            <v>0</v>
          </cell>
          <cell r="MA97">
            <v>0</v>
          </cell>
          <cell r="MB97">
            <v>0</v>
          </cell>
          <cell r="MC97">
            <v>0</v>
          </cell>
          <cell r="MD97">
            <v>0</v>
          </cell>
          <cell r="ME97">
            <v>0</v>
          </cell>
          <cell r="MF97">
            <v>0</v>
          </cell>
          <cell r="MG97">
            <v>0</v>
          </cell>
          <cell r="MH97">
            <v>0</v>
          </cell>
          <cell r="MI97">
            <v>0</v>
          </cell>
          <cell r="MJ97">
            <v>0</v>
          </cell>
          <cell r="MK97">
            <v>0</v>
          </cell>
          <cell r="ML97">
            <v>0</v>
          </cell>
          <cell r="MM97">
            <v>0</v>
          </cell>
          <cell r="MN97">
            <v>0</v>
          </cell>
          <cell r="MO97">
            <v>0</v>
          </cell>
          <cell r="MP97">
            <v>0</v>
          </cell>
          <cell r="MQ97">
            <v>0</v>
          </cell>
          <cell r="MR97">
            <v>0</v>
          </cell>
          <cell r="MS97">
            <v>0</v>
          </cell>
          <cell r="MT97">
            <v>0</v>
          </cell>
          <cell r="MU97">
            <v>0</v>
          </cell>
          <cell r="MV97">
            <v>0</v>
          </cell>
          <cell r="MW97">
            <v>0</v>
          </cell>
          <cell r="MX97">
            <v>0</v>
          </cell>
          <cell r="MY97">
            <v>0</v>
          </cell>
          <cell r="MZ97">
            <v>0</v>
          </cell>
          <cell r="NA97">
            <v>0</v>
          </cell>
          <cell r="NB97">
            <v>0</v>
          </cell>
          <cell r="NC97">
            <v>0</v>
          </cell>
          <cell r="ND97">
            <v>0</v>
          </cell>
          <cell r="NE97">
            <v>0</v>
          </cell>
          <cell r="NF97">
            <v>0</v>
          </cell>
          <cell r="NG97">
            <v>0</v>
          </cell>
          <cell r="NH97">
            <v>0</v>
          </cell>
          <cell r="NI97">
            <v>0</v>
          </cell>
          <cell r="NJ97">
            <v>0</v>
          </cell>
          <cell r="NK97">
            <v>0</v>
          </cell>
          <cell r="NL97">
            <v>0</v>
          </cell>
          <cell r="NM97">
            <v>0</v>
          </cell>
          <cell r="NN97">
            <v>0</v>
          </cell>
          <cell r="NO97">
            <v>0</v>
          </cell>
          <cell r="NP97">
            <v>0</v>
          </cell>
          <cell r="NQ97">
            <v>0</v>
          </cell>
          <cell r="NR97">
            <v>0</v>
          </cell>
          <cell r="NS97">
            <v>0</v>
          </cell>
          <cell r="NT97">
            <v>0</v>
          </cell>
          <cell r="NU97">
            <v>0</v>
          </cell>
          <cell r="NV97">
            <v>0</v>
          </cell>
          <cell r="NW97">
            <v>0</v>
          </cell>
          <cell r="NX97">
            <v>0</v>
          </cell>
          <cell r="NY97">
            <v>0</v>
          </cell>
          <cell r="NZ97">
            <v>0</v>
          </cell>
          <cell r="OA97">
            <v>0</v>
          </cell>
          <cell r="OB97">
            <v>0</v>
          </cell>
          <cell r="OC97">
            <v>0</v>
          </cell>
          <cell r="OD97">
            <v>0</v>
          </cell>
          <cell r="OE97">
            <v>0</v>
          </cell>
          <cell r="OF97">
            <v>0</v>
          </cell>
          <cell r="OG97">
            <v>0</v>
          </cell>
          <cell r="OH97">
            <v>0</v>
          </cell>
          <cell r="OI97">
            <v>0</v>
          </cell>
          <cell r="OJ97">
            <v>0</v>
          </cell>
          <cell r="OL97" t="str">
            <v>нд</v>
          </cell>
          <cell r="OM97" t="str">
            <v>нд</v>
          </cell>
          <cell r="ON97" t="str">
            <v>нд</v>
          </cell>
          <cell r="OO97" t="str">
            <v>нд</v>
          </cell>
          <cell r="OP97" t="str">
            <v>нд</v>
          </cell>
          <cell r="OT97">
            <v>9766.9821273165726</v>
          </cell>
          <cell r="OV97">
            <v>709.20500000000004</v>
          </cell>
          <cell r="OW97">
            <v>119.191</v>
          </cell>
          <cell r="OX97">
            <v>0</v>
          </cell>
          <cell r="OY97">
            <v>10851</v>
          </cell>
          <cell r="OZ97">
            <v>2146.0064287200003</v>
          </cell>
        </row>
        <row r="98">
          <cell r="A98" t="str">
            <v>Г</v>
          </cell>
          <cell r="B98" t="str">
            <v>1.2.1.2.2</v>
          </cell>
          <cell r="C98" t="str">
            <v>Наименование объекта по производству электрической энергии, всего, в том числе:</v>
          </cell>
          <cell r="D98" t="str">
            <v>Г</v>
          </cell>
          <cell r="E98">
            <v>0</v>
          </cell>
          <cell r="H98">
            <v>0</v>
          </cell>
          <cell r="J98">
            <v>3932.6022027855006</v>
          </cell>
          <cell r="K98">
            <v>0</v>
          </cell>
          <cell r="L98">
            <v>3932.6022027855006</v>
          </cell>
          <cell r="M98">
            <v>818.12398278000001</v>
          </cell>
          <cell r="N98">
            <v>0</v>
          </cell>
          <cell r="O98">
            <v>245.11748446749993</v>
          </cell>
          <cell r="P98">
            <v>749.55393913499995</v>
          </cell>
          <cell r="Q98">
            <v>2119.8067964030001</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O98">
            <v>0</v>
          </cell>
          <cell r="AP98">
            <v>0</v>
          </cell>
          <cell r="AQ98">
            <v>0</v>
          </cell>
          <cell r="AR98">
            <v>0</v>
          </cell>
          <cell r="AS98">
            <v>0</v>
          </cell>
          <cell r="AT98">
            <v>0</v>
          </cell>
          <cell r="AU98">
            <v>0</v>
          </cell>
          <cell r="AV98">
            <v>0</v>
          </cell>
          <cell r="AW98">
            <v>0</v>
          </cell>
          <cell r="AX98">
            <v>0</v>
          </cell>
          <cell r="AY98">
            <v>0</v>
          </cell>
          <cell r="AZ98">
            <v>0</v>
          </cell>
          <cell r="BA98">
            <v>0</v>
          </cell>
          <cell r="BB98" t="str">
            <v/>
          </cell>
          <cell r="BC98" t="str">
            <v/>
          </cell>
          <cell r="BD98" t="str">
            <v/>
          </cell>
          <cell r="BE98" t="str">
            <v/>
          </cell>
          <cell r="BF98">
            <v>0</v>
          </cell>
          <cell r="BG98">
            <v>0</v>
          </cell>
          <cell r="BH98">
            <v>0</v>
          </cell>
          <cell r="BI98">
            <v>0</v>
          </cell>
          <cell r="BJ98">
            <v>0</v>
          </cell>
          <cell r="BK98">
            <v>0</v>
          </cell>
          <cell r="BL98">
            <v>0</v>
          </cell>
          <cell r="BM98">
            <v>0</v>
          </cell>
          <cell r="BN98">
            <v>0</v>
          </cell>
          <cell r="BO98">
            <v>0</v>
          </cell>
          <cell r="BP98">
            <v>0</v>
          </cell>
          <cell r="BQ98">
            <v>0</v>
          </cell>
          <cell r="BR98">
            <v>0</v>
          </cell>
          <cell r="BS98">
            <v>0</v>
          </cell>
          <cell r="BT98">
            <v>0</v>
          </cell>
          <cell r="BU98">
            <v>0</v>
          </cell>
          <cell r="BV98">
            <v>0</v>
          </cell>
          <cell r="BW98">
            <v>0</v>
          </cell>
          <cell r="BX98">
            <v>0</v>
          </cell>
          <cell r="BY98">
            <v>0</v>
          </cell>
          <cell r="BZ98">
            <v>0</v>
          </cell>
          <cell r="CA98">
            <v>0</v>
          </cell>
          <cell r="CB98">
            <v>0</v>
          </cell>
          <cell r="CC98">
            <v>0</v>
          </cell>
          <cell r="CD98">
            <v>0</v>
          </cell>
          <cell r="CE98">
            <v>0</v>
          </cell>
          <cell r="CF98">
            <v>0</v>
          </cell>
          <cell r="CG98">
            <v>0</v>
          </cell>
          <cell r="CH98">
            <v>0</v>
          </cell>
          <cell r="CI98">
            <v>0</v>
          </cell>
          <cell r="CJ98">
            <v>0</v>
          </cell>
          <cell r="CK98">
            <v>0</v>
          </cell>
          <cell r="CL98">
            <v>0</v>
          </cell>
          <cell r="CM98">
            <v>0</v>
          </cell>
          <cell r="CN98">
            <v>0</v>
          </cell>
          <cell r="CO98">
            <v>0</v>
          </cell>
          <cell r="CP98">
            <v>0</v>
          </cell>
          <cell r="CQ98" t="str">
            <v/>
          </cell>
          <cell r="CR98" t="str">
            <v/>
          </cell>
          <cell r="CS98" t="str">
            <v/>
          </cell>
          <cell r="CT98" t="str">
            <v/>
          </cell>
          <cell r="CU98">
            <v>0</v>
          </cell>
          <cell r="CX98">
            <v>11773.071493446381</v>
          </cell>
          <cell r="CY98">
            <v>2007.6103241393257</v>
          </cell>
          <cell r="CZ98">
            <v>3841.5348877713004</v>
          </cell>
          <cell r="DA98">
            <v>3963.2928893735866</v>
          </cell>
          <cell r="DB98">
            <v>1960.6333921621663</v>
          </cell>
          <cell r="DE98">
            <v>0</v>
          </cell>
          <cell r="DG98">
            <v>2648.4101105499999</v>
          </cell>
          <cell r="DH98">
            <v>0</v>
          </cell>
          <cell r="DI98">
            <v>2648.4101105499999</v>
          </cell>
          <cell r="DJ98">
            <v>221.79169244000005</v>
          </cell>
          <cell r="DK98">
            <v>951.39924857999995</v>
          </cell>
          <cell r="DL98">
            <v>1337.37306115</v>
          </cell>
          <cell r="DM98">
            <v>137.84610837999995</v>
          </cell>
          <cell r="DN98">
            <v>3379.4845325921287</v>
          </cell>
          <cell r="DS98">
            <v>73</v>
          </cell>
          <cell r="DT98">
            <v>202.23975001333304</v>
          </cell>
          <cell r="DU98">
            <v>340.55043894068166</v>
          </cell>
          <cell r="DV98">
            <v>2763.6943436381139</v>
          </cell>
          <cell r="DW98">
            <v>202.23975001333304</v>
          </cell>
          <cell r="DX98" t="str">
            <v/>
          </cell>
          <cell r="DY98" t="str">
            <v/>
          </cell>
          <cell r="DZ98" t="str">
            <v/>
          </cell>
          <cell r="EA98" t="str">
            <v/>
          </cell>
          <cell r="EB98">
            <v>0</v>
          </cell>
          <cell r="EC98">
            <v>1131.7356273999999</v>
          </cell>
          <cell r="ED98">
            <v>17.569210549999998</v>
          </cell>
          <cell r="EE98">
            <v>335.6327546</v>
          </cell>
          <cell r="EF98">
            <v>669.69608814999992</v>
          </cell>
          <cell r="EG98">
            <v>108.83757410000001</v>
          </cell>
          <cell r="EH98">
            <v>210.02252780000001</v>
          </cell>
          <cell r="EI98">
            <v>3.2610385900000001</v>
          </cell>
          <cell r="EJ98">
            <v>51.45580812</v>
          </cell>
          <cell r="EK98">
            <v>131.85455195</v>
          </cell>
          <cell r="EL98">
            <v>23.451129139999999</v>
          </cell>
          <cell r="EM98">
            <v>921.71309960000008</v>
          </cell>
          <cell r="EN98">
            <v>14.308171959999999</v>
          </cell>
          <cell r="EO98">
            <v>284.17694647999997</v>
          </cell>
          <cell r="EP98">
            <v>537.84153619999995</v>
          </cell>
          <cell r="EQ98">
            <v>85.386444960000006</v>
          </cell>
          <cell r="ER98">
            <v>0</v>
          </cell>
          <cell r="ES98">
            <v>0</v>
          </cell>
          <cell r="ET98">
            <v>0</v>
          </cell>
          <cell r="EU98">
            <v>0</v>
          </cell>
          <cell r="EV98">
            <v>0</v>
          </cell>
          <cell r="EW98">
            <v>0</v>
          </cell>
          <cell r="EX98">
            <v>0</v>
          </cell>
          <cell r="EY98">
            <v>0</v>
          </cell>
          <cell r="EZ98">
            <v>0</v>
          </cell>
          <cell r="FA98">
            <v>0</v>
          </cell>
          <cell r="FB98">
            <v>921.71309960000008</v>
          </cell>
          <cell r="FC98">
            <v>14.308171959999999</v>
          </cell>
          <cell r="FD98">
            <v>284.17694647999997</v>
          </cell>
          <cell r="FE98">
            <v>537.84153619999995</v>
          </cell>
          <cell r="FF98">
            <v>85.386444960000006</v>
          </cell>
          <cell r="FG98" t="str">
            <v/>
          </cell>
          <cell r="FH98" t="str">
            <v/>
          </cell>
          <cell r="FI98" t="str">
            <v/>
          </cell>
          <cell r="FJ98" t="str">
            <v/>
          </cell>
          <cell r="FK98">
            <v>0</v>
          </cell>
          <cell r="FN98">
            <v>11773.071493446381</v>
          </cell>
          <cell r="FO98">
            <v>0</v>
          </cell>
          <cell r="FP98">
            <v>376.37899999999996</v>
          </cell>
          <cell r="FQ98">
            <v>0</v>
          </cell>
          <cell r="FR98">
            <v>2003.7250082983335</v>
          </cell>
          <cell r="FS98">
            <v>1945.1350082983336</v>
          </cell>
          <cell r="FT98">
            <v>2.74</v>
          </cell>
          <cell r="FU98">
            <v>55.85</v>
          </cell>
          <cell r="FV98">
            <v>148252</v>
          </cell>
          <cell r="FW98">
            <v>0</v>
          </cell>
          <cell r="FX98">
            <v>148252</v>
          </cell>
          <cell r="FZ98">
            <v>758.40588715000001</v>
          </cell>
          <cell r="GA98">
            <v>0</v>
          </cell>
          <cell r="GB98">
            <v>14.109</v>
          </cell>
          <cell r="GC98">
            <v>0</v>
          </cell>
          <cell r="GD98">
            <v>323.55900000000003</v>
          </cell>
          <cell r="GE98">
            <v>323.55900000000003</v>
          </cell>
          <cell r="GF98">
            <v>0</v>
          </cell>
          <cell r="GG98">
            <v>0</v>
          </cell>
          <cell r="GH98">
            <v>5039</v>
          </cell>
          <cell r="GI98">
            <v>0</v>
          </cell>
          <cell r="GJ98">
            <v>5039</v>
          </cell>
          <cell r="GK98">
            <v>6140.1608410664994</v>
          </cell>
          <cell r="GL98">
            <v>0</v>
          </cell>
          <cell r="GM98">
            <v>258.77600000000001</v>
          </cell>
          <cell r="GN98">
            <v>0</v>
          </cell>
          <cell r="GO98">
            <v>1287.7640000000001</v>
          </cell>
          <cell r="GP98">
            <v>1232.03</v>
          </cell>
          <cell r="GQ98">
            <v>0</v>
          </cell>
          <cell r="GR98">
            <v>51.734000000000002</v>
          </cell>
          <cell r="GS98">
            <v>76404</v>
          </cell>
          <cell r="GT98">
            <v>0</v>
          </cell>
          <cell r="GU98">
            <v>76404</v>
          </cell>
          <cell r="GV98">
            <v>0</v>
          </cell>
          <cell r="GW98">
            <v>0</v>
          </cell>
          <cell r="GX98">
            <v>0</v>
          </cell>
          <cell r="GY98">
            <v>0</v>
          </cell>
          <cell r="GZ98">
            <v>0</v>
          </cell>
          <cell r="HA98">
            <v>0</v>
          </cell>
          <cell r="HB98">
            <v>0</v>
          </cell>
          <cell r="HC98">
            <v>0</v>
          </cell>
          <cell r="HD98">
            <v>0</v>
          </cell>
          <cell r="HE98">
            <v>0</v>
          </cell>
          <cell r="HF98">
            <v>0</v>
          </cell>
          <cell r="HG98">
            <v>0</v>
          </cell>
          <cell r="HH98">
            <v>0</v>
          </cell>
          <cell r="HI98">
            <v>0</v>
          </cell>
          <cell r="HJ98">
            <v>0</v>
          </cell>
          <cell r="HK98">
            <v>0</v>
          </cell>
          <cell r="HL98">
            <v>0</v>
          </cell>
          <cell r="HM98">
            <v>0</v>
          </cell>
          <cell r="HN98">
            <v>0</v>
          </cell>
          <cell r="HO98">
            <v>0</v>
          </cell>
          <cell r="HP98">
            <v>0</v>
          </cell>
          <cell r="HQ98">
            <v>0</v>
          </cell>
          <cell r="HR98">
            <v>1143.433344503333</v>
          </cell>
          <cell r="HS98">
            <v>0</v>
          </cell>
          <cell r="HT98">
            <v>105</v>
          </cell>
          <cell r="HU98">
            <v>0</v>
          </cell>
          <cell r="HV98">
            <v>0</v>
          </cell>
          <cell r="HW98">
            <v>0</v>
          </cell>
          <cell r="HX98">
            <v>0</v>
          </cell>
          <cell r="HY98">
            <v>0</v>
          </cell>
          <cell r="HZ98">
            <v>1</v>
          </cell>
          <cell r="IA98">
            <v>0</v>
          </cell>
          <cell r="IB98">
            <v>1</v>
          </cell>
          <cell r="IC98">
            <v>4996.7274965631668</v>
          </cell>
          <cell r="ID98">
            <v>0</v>
          </cell>
          <cell r="IE98">
            <v>153.77599999999998</v>
          </cell>
          <cell r="IF98">
            <v>0</v>
          </cell>
          <cell r="IG98">
            <v>1287.7640000000001</v>
          </cell>
          <cell r="IH98">
            <v>1232.03</v>
          </cell>
          <cell r="II98">
            <v>0</v>
          </cell>
          <cell r="IJ98">
            <v>51.734000000000002</v>
          </cell>
          <cell r="IK98">
            <v>76403</v>
          </cell>
          <cell r="IL98">
            <v>0</v>
          </cell>
          <cell r="IM98">
            <v>76403</v>
          </cell>
          <cell r="IN98">
            <v>0</v>
          </cell>
          <cell r="IO98">
            <v>0</v>
          </cell>
          <cell r="IP98">
            <v>0</v>
          </cell>
          <cell r="IQ98">
            <v>0</v>
          </cell>
          <cell r="IR98">
            <v>0</v>
          </cell>
          <cell r="IS98">
            <v>0</v>
          </cell>
          <cell r="IT98">
            <v>0</v>
          </cell>
          <cell r="IU98">
            <v>0</v>
          </cell>
          <cell r="IV98">
            <v>0</v>
          </cell>
          <cell r="IW98">
            <v>0</v>
          </cell>
          <cell r="IX98">
            <v>0</v>
          </cell>
          <cell r="IY98">
            <v>509.59348974</v>
          </cell>
          <cell r="IZ98">
            <v>0</v>
          </cell>
          <cell r="JA98">
            <v>24.921999999999997</v>
          </cell>
          <cell r="JB98">
            <v>0</v>
          </cell>
          <cell r="JC98">
            <v>377.14400000000001</v>
          </cell>
          <cell r="JD98">
            <v>377.14400000000001</v>
          </cell>
          <cell r="JE98">
            <v>0</v>
          </cell>
          <cell r="JF98">
            <v>0</v>
          </cell>
          <cell r="JG98">
            <v>33</v>
          </cell>
          <cell r="JH98">
            <v>0</v>
          </cell>
          <cell r="JI98">
            <v>33</v>
          </cell>
          <cell r="JJ98">
            <v>166.82267041</v>
          </cell>
          <cell r="JK98">
            <v>0</v>
          </cell>
          <cell r="JL98">
            <v>7.0890000000000004</v>
          </cell>
          <cell r="JM98">
            <v>0</v>
          </cell>
          <cell r="JN98">
            <v>126.196</v>
          </cell>
          <cell r="JO98">
            <v>126.196</v>
          </cell>
          <cell r="JP98">
            <v>0</v>
          </cell>
          <cell r="JQ98">
            <v>0</v>
          </cell>
          <cell r="JR98">
            <v>1</v>
          </cell>
          <cell r="JS98">
            <v>0</v>
          </cell>
          <cell r="JT98">
            <v>1</v>
          </cell>
          <cell r="JU98">
            <v>342.77081932999999</v>
          </cell>
          <cell r="JV98">
            <v>0</v>
          </cell>
          <cell r="JW98">
            <v>17.832999999999998</v>
          </cell>
          <cell r="JX98">
            <v>0</v>
          </cell>
          <cell r="JY98">
            <v>250.94800000000001</v>
          </cell>
          <cell r="JZ98">
            <v>250.94800000000001</v>
          </cell>
          <cell r="KA98">
            <v>0</v>
          </cell>
          <cell r="KB98">
            <v>0</v>
          </cell>
          <cell r="KC98">
            <v>32</v>
          </cell>
          <cell r="KD98">
            <v>0</v>
          </cell>
          <cell r="KE98">
            <v>32</v>
          </cell>
          <cell r="KF98">
            <v>0</v>
          </cell>
          <cell r="KG98">
            <v>0</v>
          </cell>
          <cell r="KH98">
            <v>0</v>
          </cell>
          <cell r="KI98">
            <v>0</v>
          </cell>
          <cell r="KJ98">
            <v>0</v>
          </cell>
          <cell r="KK98">
            <v>0</v>
          </cell>
          <cell r="KL98">
            <v>0</v>
          </cell>
          <cell r="KM98">
            <v>0</v>
          </cell>
          <cell r="KN98">
            <v>0</v>
          </cell>
          <cell r="KO98">
            <v>0</v>
          </cell>
          <cell r="KP98">
            <v>0</v>
          </cell>
          <cell r="KQ98">
            <v>0</v>
          </cell>
          <cell r="KR98">
            <v>0</v>
          </cell>
          <cell r="KS98">
            <v>0</v>
          </cell>
          <cell r="KT98">
            <v>0</v>
          </cell>
          <cell r="KU98">
            <v>0</v>
          </cell>
          <cell r="KV98">
            <v>0</v>
          </cell>
          <cell r="KW98">
            <v>0</v>
          </cell>
          <cell r="KX98">
            <v>0</v>
          </cell>
          <cell r="KY98">
            <v>0</v>
          </cell>
          <cell r="KZ98">
            <v>0</v>
          </cell>
          <cell r="LA98">
            <v>0</v>
          </cell>
          <cell r="LB98">
            <v>342.77081932999999</v>
          </cell>
          <cell r="LC98">
            <v>0</v>
          </cell>
          <cell r="LD98">
            <v>17.832999999999998</v>
          </cell>
          <cell r="LE98">
            <v>0</v>
          </cell>
          <cell r="LF98">
            <v>250.94800000000001</v>
          </cell>
          <cell r="LG98">
            <v>250.94800000000001</v>
          </cell>
          <cell r="LH98">
            <v>0</v>
          </cell>
          <cell r="LI98">
            <v>0</v>
          </cell>
          <cell r="LJ98">
            <v>32</v>
          </cell>
          <cell r="LK98">
            <v>0</v>
          </cell>
          <cell r="LL98">
            <v>32</v>
          </cell>
          <cell r="LQ98">
            <v>0</v>
          </cell>
          <cell r="LR98">
            <v>55.8</v>
          </cell>
          <cell r="LS98">
            <v>0</v>
          </cell>
          <cell r="LT98">
            <v>0</v>
          </cell>
          <cell r="LU98">
            <v>0</v>
          </cell>
          <cell r="LX98">
            <v>0</v>
          </cell>
          <cell r="LY98">
            <v>0</v>
          </cell>
          <cell r="LZ98">
            <v>0</v>
          </cell>
          <cell r="MA98">
            <v>0</v>
          </cell>
          <cell r="MB98">
            <v>0</v>
          </cell>
          <cell r="MC98">
            <v>0</v>
          </cell>
          <cell r="MD98">
            <v>0</v>
          </cell>
          <cell r="ME98">
            <v>0</v>
          </cell>
          <cell r="MF98">
            <v>0</v>
          </cell>
          <cell r="MG98">
            <v>0</v>
          </cell>
          <cell r="MH98">
            <v>0</v>
          </cell>
          <cell r="MI98">
            <v>0</v>
          </cell>
          <cell r="MJ98">
            <v>0</v>
          </cell>
          <cell r="MK98">
            <v>0</v>
          </cell>
          <cell r="ML98">
            <v>0</v>
          </cell>
          <cell r="MM98">
            <v>0</v>
          </cell>
          <cell r="MN98">
            <v>0</v>
          </cell>
          <cell r="MO98">
            <v>0</v>
          </cell>
          <cell r="MP98">
            <v>0</v>
          </cell>
          <cell r="MQ98">
            <v>0</v>
          </cell>
          <cell r="MR98">
            <v>0</v>
          </cell>
          <cell r="MS98">
            <v>0</v>
          </cell>
          <cell r="MT98">
            <v>0</v>
          </cell>
          <cell r="MU98">
            <v>0</v>
          </cell>
          <cell r="MV98">
            <v>0</v>
          </cell>
          <cell r="MW98">
            <v>0</v>
          </cell>
          <cell r="MX98">
            <v>0</v>
          </cell>
          <cell r="MY98">
            <v>0</v>
          </cell>
          <cell r="MZ98">
            <v>0</v>
          </cell>
          <cell r="NA98">
            <v>0</v>
          </cell>
          <cell r="NB98">
            <v>0</v>
          </cell>
          <cell r="NC98">
            <v>0</v>
          </cell>
          <cell r="ND98">
            <v>0</v>
          </cell>
          <cell r="NE98">
            <v>0</v>
          </cell>
          <cell r="NF98">
            <v>0</v>
          </cell>
          <cell r="NG98">
            <v>0</v>
          </cell>
          <cell r="NH98">
            <v>0</v>
          </cell>
          <cell r="NI98">
            <v>0</v>
          </cell>
          <cell r="NJ98">
            <v>0</v>
          </cell>
          <cell r="NK98">
            <v>0</v>
          </cell>
          <cell r="NL98">
            <v>0</v>
          </cell>
          <cell r="NM98">
            <v>0</v>
          </cell>
          <cell r="NN98">
            <v>0</v>
          </cell>
          <cell r="NO98">
            <v>0</v>
          </cell>
          <cell r="NP98">
            <v>0</v>
          </cell>
          <cell r="NQ98">
            <v>0</v>
          </cell>
          <cell r="NR98">
            <v>0</v>
          </cell>
          <cell r="NS98">
            <v>0</v>
          </cell>
          <cell r="NT98">
            <v>0</v>
          </cell>
          <cell r="NU98">
            <v>0</v>
          </cell>
          <cell r="NV98">
            <v>0</v>
          </cell>
          <cell r="NW98">
            <v>0</v>
          </cell>
          <cell r="NX98">
            <v>0</v>
          </cell>
          <cell r="NY98">
            <v>0</v>
          </cell>
          <cell r="NZ98">
            <v>0</v>
          </cell>
          <cell r="OA98">
            <v>0</v>
          </cell>
          <cell r="OB98">
            <v>0</v>
          </cell>
          <cell r="OC98">
            <v>0</v>
          </cell>
          <cell r="OD98">
            <v>0</v>
          </cell>
          <cell r="OE98">
            <v>0</v>
          </cell>
          <cell r="OF98">
            <v>0</v>
          </cell>
          <cell r="OG98">
            <v>0</v>
          </cell>
          <cell r="OH98">
            <v>0</v>
          </cell>
          <cell r="OI98">
            <v>0</v>
          </cell>
          <cell r="OJ98">
            <v>0</v>
          </cell>
          <cell r="OL98" t="str">
            <v>нд</v>
          </cell>
          <cell r="OM98" t="str">
            <v>нд</v>
          </cell>
          <cell r="ON98" t="str">
            <v>нд</v>
          </cell>
          <cell r="OO98" t="str">
            <v>нд</v>
          </cell>
          <cell r="OP98" t="str">
            <v>нд</v>
          </cell>
          <cell r="OT98">
            <v>9766.9821273165726</v>
          </cell>
          <cell r="OV98">
            <v>709.20500000000004</v>
          </cell>
          <cell r="OW98">
            <v>119.191</v>
          </cell>
          <cell r="OX98">
            <v>0</v>
          </cell>
          <cell r="OY98">
            <v>10851</v>
          </cell>
          <cell r="OZ98">
            <v>2146.0064287200003</v>
          </cell>
        </row>
        <row r="99">
          <cell r="A99" t="str">
            <v>Г</v>
          </cell>
          <cell r="B99" t="str">
            <v>1.2.1.3</v>
          </cell>
          <cell r="C99" t="str">
            <v>Подключение теплопотребляющих установок потребителей тепловой энергии к системе теплоснабжения, всего, в том числе:</v>
          </cell>
          <cell r="D99" t="str">
            <v>Г</v>
          </cell>
          <cell r="E99">
            <v>0</v>
          </cell>
          <cell r="H99">
            <v>0</v>
          </cell>
          <cell r="J99">
            <v>3932.6022027855006</v>
          </cell>
          <cell r="K99">
            <v>0</v>
          </cell>
          <cell r="L99">
            <v>3932.6022027855006</v>
          </cell>
          <cell r="M99">
            <v>818.12398278000001</v>
          </cell>
          <cell r="N99">
            <v>0</v>
          </cell>
          <cell r="O99">
            <v>245.11748446749993</v>
          </cell>
          <cell r="P99">
            <v>749.55393913499995</v>
          </cell>
          <cell r="Q99">
            <v>2119.8067964030001</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O99">
            <v>0</v>
          </cell>
          <cell r="AP99">
            <v>0</v>
          </cell>
          <cell r="AQ99">
            <v>0</v>
          </cell>
          <cell r="AR99">
            <v>0</v>
          </cell>
          <cell r="AS99">
            <v>0</v>
          </cell>
          <cell r="AT99">
            <v>0</v>
          </cell>
          <cell r="AU99">
            <v>0</v>
          </cell>
          <cell r="AV99">
            <v>0</v>
          </cell>
          <cell r="AW99">
            <v>0</v>
          </cell>
          <cell r="AX99">
            <v>0</v>
          </cell>
          <cell r="AY99">
            <v>0</v>
          </cell>
          <cell r="AZ99">
            <v>0</v>
          </cell>
          <cell r="BA99">
            <v>0</v>
          </cell>
          <cell r="BB99" t="str">
            <v/>
          </cell>
          <cell r="BC99" t="str">
            <v/>
          </cell>
          <cell r="BD99" t="str">
            <v/>
          </cell>
          <cell r="BE99" t="str">
            <v/>
          </cell>
          <cell r="BF99">
            <v>0</v>
          </cell>
          <cell r="BG99">
            <v>0</v>
          </cell>
          <cell r="BH99">
            <v>0</v>
          </cell>
          <cell r="BI99">
            <v>0</v>
          </cell>
          <cell r="BJ99">
            <v>0</v>
          </cell>
          <cell r="BK99">
            <v>0</v>
          </cell>
          <cell r="BL99">
            <v>0</v>
          </cell>
          <cell r="BM99">
            <v>0</v>
          </cell>
          <cell r="BN99">
            <v>0</v>
          </cell>
          <cell r="BO99">
            <v>0</v>
          </cell>
          <cell r="BP99">
            <v>0</v>
          </cell>
          <cell r="BQ99">
            <v>0</v>
          </cell>
          <cell r="BR99">
            <v>0</v>
          </cell>
          <cell r="BS99">
            <v>0</v>
          </cell>
          <cell r="BT99">
            <v>0</v>
          </cell>
          <cell r="BU99">
            <v>0</v>
          </cell>
          <cell r="BV99">
            <v>0</v>
          </cell>
          <cell r="BW99">
            <v>0</v>
          </cell>
          <cell r="BX99">
            <v>0</v>
          </cell>
          <cell r="BY99">
            <v>0</v>
          </cell>
          <cell r="BZ99">
            <v>0</v>
          </cell>
          <cell r="CA99">
            <v>0</v>
          </cell>
          <cell r="CB99">
            <v>0</v>
          </cell>
          <cell r="CC99">
            <v>0</v>
          </cell>
          <cell r="CD99">
            <v>0</v>
          </cell>
          <cell r="CE99">
            <v>0</v>
          </cell>
          <cell r="CF99">
            <v>0</v>
          </cell>
          <cell r="CG99">
            <v>0</v>
          </cell>
          <cell r="CH99">
            <v>0</v>
          </cell>
          <cell r="CI99">
            <v>0</v>
          </cell>
          <cell r="CJ99">
            <v>0</v>
          </cell>
          <cell r="CK99">
            <v>0</v>
          </cell>
          <cell r="CL99">
            <v>0</v>
          </cell>
          <cell r="CM99">
            <v>0</v>
          </cell>
          <cell r="CN99">
            <v>0</v>
          </cell>
          <cell r="CO99">
            <v>0</v>
          </cell>
          <cell r="CP99">
            <v>0</v>
          </cell>
          <cell r="CQ99" t="str">
            <v/>
          </cell>
          <cell r="CR99" t="str">
            <v/>
          </cell>
          <cell r="CS99" t="str">
            <v/>
          </cell>
          <cell r="CT99" t="str">
            <v/>
          </cell>
          <cell r="CU99">
            <v>0</v>
          </cell>
          <cell r="CX99">
            <v>11773.071493446381</v>
          </cell>
          <cell r="CY99">
            <v>2007.6103241393257</v>
          </cell>
          <cell r="CZ99">
            <v>3841.5348877713004</v>
          </cell>
          <cell r="DA99">
            <v>3963.2928893735866</v>
          </cell>
          <cell r="DB99">
            <v>1960.6333921621663</v>
          </cell>
          <cell r="DE99">
            <v>0</v>
          </cell>
          <cell r="DG99">
            <v>2648.4101105499999</v>
          </cell>
          <cell r="DH99">
            <v>0</v>
          </cell>
          <cell r="DI99">
            <v>2648.4101105499999</v>
          </cell>
          <cell r="DJ99">
            <v>221.79169244000005</v>
          </cell>
          <cell r="DK99">
            <v>951.39924857999995</v>
          </cell>
          <cell r="DL99">
            <v>1337.37306115</v>
          </cell>
          <cell r="DM99">
            <v>137.84610837999995</v>
          </cell>
          <cell r="DN99">
            <v>3379.4845325921287</v>
          </cell>
          <cell r="DS99">
            <v>73</v>
          </cell>
          <cell r="DT99">
            <v>202.23975001333304</v>
          </cell>
          <cell r="DU99">
            <v>340.55043894068166</v>
          </cell>
          <cell r="DV99">
            <v>2763.6943436381139</v>
          </cell>
          <cell r="DW99">
            <v>202.23975001333304</v>
          </cell>
          <cell r="DX99" t="str">
            <v/>
          </cell>
          <cell r="DY99" t="str">
            <v/>
          </cell>
          <cell r="DZ99" t="str">
            <v/>
          </cell>
          <cell r="EA99" t="str">
            <v/>
          </cell>
          <cell r="EB99">
            <v>0</v>
          </cell>
          <cell r="EC99">
            <v>1131.7356273999999</v>
          </cell>
          <cell r="ED99">
            <v>17.569210549999998</v>
          </cell>
          <cell r="EE99">
            <v>335.6327546</v>
          </cell>
          <cell r="EF99">
            <v>669.69608814999992</v>
          </cell>
          <cell r="EG99">
            <v>108.83757410000001</v>
          </cell>
          <cell r="EH99">
            <v>210.02252780000001</v>
          </cell>
          <cell r="EI99">
            <v>3.2610385900000001</v>
          </cell>
          <cell r="EJ99">
            <v>51.45580812</v>
          </cell>
          <cell r="EK99">
            <v>131.85455195</v>
          </cell>
          <cell r="EL99">
            <v>23.451129139999999</v>
          </cell>
          <cell r="EM99">
            <v>921.71309960000008</v>
          </cell>
          <cell r="EN99">
            <v>14.308171959999999</v>
          </cell>
          <cell r="EO99">
            <v>284.17694647999997</v>
          </cell>
          <cell r="EP99">
            <v>537.84153619999995</v>
          </cell>
          <cell r="EQ99">
            <v>85.386444960000006</v>
          </cell>
          <cell r="ER99">
            <v>0</v>
          </cell>
          <cell r="ES99">
            <v>0</v>
          </cell>
          <cell r="ET99">
            <v>0</v>
          </cell>
          <cell r="EU99">
            <v>0</v>
          </cell>
          <cell r="EV99">
            <v>0</v>
          </cell>
          <cell r="EW99">
            <v>0</v>
          </cell>
          <cell r="EX99">
            <v>0</v>
          </cell>
          <cell r="EY99">
            <v>0</v>
          </cell>
          <cell r="EZ99">
            <v>0</v>
          </cell>
          <cell r="FA99">
            <v>0</v>
          </cell>
          <cell r="FB99">
            <v>921.71309960000008</v>
          </cell>
          <cell r="FC99">
            <v>14.308171959999999</v>
          </cell>
          <cell r="FD99">
            <v>284.17694647999997</v>
          </cell>
          <cell r="FE99">
            <v>537.84153619999995</v>
          </cell>
          <cell r="FF99">
            <v>85.386444960000006</v>
          </cell>
          <cell r="FG99" t="str">
            <v/>
          </cell>
          <cell r="FH99" t="str">
            <v/>
          </cell>
          <cell r="FI99" t="str">
            <v/>
          </cell>
          <cell r="FJ99" t="str">
            <v/>
          </cell>
          <cell r="FK99">
            <v>0</v>
          </cell>
          <cell r="FN99">
            <v>11773.071493446381</v>
          </cell>
          <cell r="FO99">
            <v>0</v>
          </cell>
          <cell r="FP99">
            <v>376.37899999999996</v>
          </cell>
          <cell r="FQ99">
            <v>0</v>
          </cell>
          <cell r="FR99">
            <v>2003.7250082983335</v>
          </cell>
          <cell r="FS99">
            <v>1945.1350082983336</v>
          </cell>
          <cell r="FT99">
            <v>2.74</v>
          </cell>
          <cell r="FU99">
            <v>55.85</v>
          </cell>
          <cell r="FV99">
            <v>148252</v>
          </cell>
          <cell r="FW99">
            <v>0</v>
          </cell>
          <cell r="FX99">
            <v>148252</v>
          </cell>
          <cell r="FZ99">
            <v>758.40588715000001</v>
          </cell>
          <cell r="GA99">
            <v>0</v>
          </cell>
          <cell r="GB99">
            <v>14.109</v>
          </cell>
          <cell r="GC99">
            <v>0</v>
          </cell>
          <cell r="GD99">
            <v>323.55900000000003</v>
          </cell>
          <cell r="GE99">
            <v>323.55900000000003</v>
          </cell>
          <cell r="GF99">
            <v>0</v>
          </cell>
          <cell r="GG99">
            <v>0</v>
          </cell>
          <cell r="GH99">
            <v>5039</v>
          </cell>
          <cell r="GI99">
            <v>0</v>
          </cell>
          <cell r="GJ99">
            <v>5039</v>
          </cell>
          <cell r="GK99">
            <v>6140.1608410664994</v>
          </cell>
          <cell r="GL99">
            <v>0</v>
          </cell>
          <cell r="GM99">
            <v>258.77600000000001</v>
          </cell>
          <cell r="GN99">
            <v>0</v>
          </cell>
          <cell r="GO99">
            <v>1287.7640000000001</v>
          </cell>
          <cell r="GP99">
            <v>1232.03</v>
          </cell>
          <cell r="GQ99">
            <v>0</v>
          </cell>
          <cell r="GR99">
            <v>51.734000000000002</v>
          </cell>
          <cell r="GS99">
            <v>76404</v>
          </cell>
          <cell r="GT99">
            <v>0</v>
          </cell>
          <cell r="GU99">
            <v>76404</v>
          </cell>
          <cell r="GV99">
            <v>0</v>
          </cell>
          <cell r="GW99">
            <v>0</v>
          </cell>
          <cell r="GX99">
            <v>0</v>
          </cell>
          <cell r="GY99">
            <v>0</v>
          </cell>
          <cell r="GZ99">
            <v>0</v>
          </cell>
          <cell r="HA99">
            <v>0</v>
          </cell>
          <cell r="HB99">
            <v>0</v>
          </cell>
          <cell r="HC99">
            <v>0</v>
          </cell>
          <cell r="HD99">
            <v>0</v>
          </cell>
          <cell r="HE99">
            <v>0</v>
          </cell>
          <cell r="HF99">
            <v>0</v>
          </cell>
          <cell r="HG99">
            <v>0</v>
          </cell>
          <cell r="HH99">
            <v>0</v>
          </cell>
          <cell r="HI99">
            <v>0</v>
          </cell>
          <cell r="HJ99">
            <v>0</v>
          </cell>
          <cell r="HK99">
            <v>0</v>
          </cell>
          <cell r="HL99">
            <v>0</v>
          </cell>
          <cell r="HM99">
            <v>0</v>
          </cell>
          <cell r="HN99">
            <v>0</v>
          </cell>
          <cell r="HO99">
            <v>0</v>
          </cell>
          <cell r="HP99">
            <v>0</v>
          </cell>
          <cell r="HQ99">
            <v>0</v>
          </cell>
          <cell r="HR99">
            <v>1143.433344503333</v>
          </cell>
          <cell r="HS99">
            <v>0</v>
          </cell>
          <cell r="HT99">
            <v>105</v>
          </cell>
          <cell r="HU99">
            <v>0</v>
          </cell>
          <cell r="HV99">
            <v>0</v>
          </cell>
          <cell r="HW99">
            <v>0</v>
          </cell>
          <cell r="HX99">
            <v>0</v>
          </cell>
          <cell r="HY99">
            <v>0</v>
          </cell>
          <cell r="HZ99">
            <v>1</v>
          </cell>
          <cell r="IA99">
            <v>0</v>
          </cell>
          <cell r="IB99">
            <v>1</v>
          </cell>
          <cell r="IC99">
            <v>4996.7274965631668</v>
          </cell>
          <cell r="ID99">
            <v>0</v>
          </cell>
          <cell r="IE99">
            <v>153.77599999999998</v>
          </cell>
          <cell r="IF99">
            <v>0</v>
          </cell>
          <cell r="IG99">
            <v>1287.7640000000001</v>
          </cell>
          <cell r="IH99">
            <v>1232.03</v>
          </cell>
          <cell r="II99">
            <v>0</v>
          </cell>
          <cell r="IJ99">
            <v>51.734000000000002</v>
          </cell>
          <cell r="IK99">
            <v>76403</v>
          </cell>
          <cell r="IL99">
            <v>0</v>
          </cell>
          <cell r="IM99">
            <v>76403</v>
          </cell>
          <cell r="IN99">
            <v>0</v>
          </cell>
          <cell r="IO99">
            <v>0</v>
          </cell>
          <cell r="IP99">
            <v>0</v>
          </cell>
          <cell r="IQ99">
            <v>0</v>
          </cell>
          <cell r="IR99">
            <v>0</v>
          </cell>
          <cell r="IS99">
            <v>0</v>
          </cell>
          <cell r="IT99">
            <v>0</v>
          </cell>
          <cell r="IU99">
            <v>0</v>
          </cell>
          <cell r="IV99">
            <v>0</v>
          </cell>
          <cell r="IW99">
            <v>0</v>
          </cell>
          <cell r="IX99">
            <v>0</v>
          </cell>
          <cell r="IY99">
            <v>509.59348974</v>
          </cell>
          <cell r="IZ99">
            <v>0</v>
          </cell>
          <cell r="JA99">
            <v>24.921999999999997</v>
          </cell>
          <cell r="JB99">
            <v>0</v>
          </cell>
          <cell r="JC99">
            <v>377.14400000000001</v>
          </cell>
          <cell r="JD99">
            <v>377.14400000000001</v>
          </cell>
          <cell r="JE99">
            <v>0</v>
          </cell>
          <cell r="JF99">
            <v>0</v>
          </cell>
          <cell r="JG99">
            <v>33</v>
          </cell>
          <cell r="JH99">
            <v>0</v>
          </cell>
          <cell r="JI99">
            <v>33</v>
          </cell>
          <cell r="JJ99">
            <v>166.82267041</v>
          </cell>
          <cell r="JK99">
            <v>0</v>
          </cell>
          <cell r="JL99">
            <v>7.0890000000000004</v>
          </cell>
          <cell r="JM99">
            <v>0</v>
          </cell>
          <cell r="JN99">
            <v>126.196</v>
          </cell>
          <cell r="JO99">
            <v>126.196</v>
          </cell>
          <cell r="JP99">
            <v>0</v>
          </cell>
          <cell r="JQ99">
            <v>0</v>
          </cell>
          <cell r="JR99">
            <v>1</v>
          </cell>
          <cell r="JS99">
            <v>0</v>
          </cell>
          <cell r="JT99">
            <v>1</v>
          </cell>
          <cell r="JU99">
            <v>342.77081932999999</v>
          </cell>
          <cell r="JV99">
            <v>0</v>
          </cell>
          <cell r="JW99">
            <v>17.832999999999998</v>
          </cell>
          <cell r="JX99">
            <v>0</v>
          </cell>
          <cell r="JY99">
            <v>250.94800000000001</v>
          </cell>
          <cell r="JZ99">
            <v>250.94800000000001</v>
          </cell>
          <cell r="KA99">
            <v>0</v>
          </cell>
          <cell r="KB99">
            <v>0</v>
          </cell>
          <cell r="KC99">
            <v>32</v>
          </cell>
          <cell r="KD99">
            <v>0</v>
          </cell>
          <cell r="KE99">
            <v>32</v>
          </cell>
          <cell r="KF99">
            <v>0</v>
          </cell>
          <cell r="KG99">
            <v>0</v>
          </cell>
          <cell r="KH99">
            <v>0</v>
          </cell>
          <cell r="KI99">
            <v>0</v>
          </cell>
          <cell r="KJ99">
            <v>0</v>
          </cell>
          <cell r="KK99">
            <v>0</v>
          </cell>
          <cell r="KL99">
            <v>0</v>
          </cell>
          <cell r="KM99">
            <v>0</v>
          </cell>
          <cell r="KN99">
            <v>0</v>
          </cell>
          <cell r="KO99">
            <v>0</v>
          </cell>
          <cell r="KP99">
            <v>0</v>
          </cell>
          <cell r="KQ99">
            <v>0</v>
          </cell>
          <cell r="KR99">
            <v>0</v>
          </cell>
          <cell r="KS99">
            <v>0</v>
          </cell>
          <cell r="KT99">
            <v>0</v>
          </cell>
          <cell r="KU99">
            <v>0</v>
          </cell>
          <cell r="KV99">
            <v>0</v>
          </cell>
          <cell r="KW99">
            <v>0</v>
          </cell>
          <cell r="KX99">
            <v>0</v>
          </cell>
          <cell r="KY99">
            <v>0</v>
          </cell>
          <cell r="KZ99">
            <v>0</v>
          </cell>
          <cell r="LA99">
            <v>0</v>
          </cell>
          <cell r="LB99">
            <v>342.77081932999999</v>
          </cell>
          <cell r="LC99">
            <v>0</v>
          </cell>
          <cell r="LD99">
            <v>17.832999999999998</v>
          </cell>
          <cell r="LE99">
            <v>0</v>
          </cell>
          <cell r="LF99">
            <v>250.94800000000001</v>
          </cell>
          <cell r="LG99">
            <v>250.94800000000001</v>
          </cell>
          <cell r="LH99">
            <v>0</v>
          </cell>
          <cell r="LI99">
            <v>0</v>
          </cell>
          <cell r="LJ99">
            <v>32</v>
          </cell>
          <cell r="LK99">
            <v>0</v>
          </cell>
          <cell r="LL99">
            <v>32</v>
          </cell>
          <cell r="LQ99">
            <v>0</v>
          </cell>
          <cell r="LR99">
            <v>55.8</v>
          </cell>
          <cell r="LS99">
            <v>0</v>
          </cell>
          <cell r="LT99">
            <v>0</v>
          </cell>
          <cell r="LU99">
            <v>0</v>
          </cell>
          <cell r="LX99">
            <v>0</v>
          </cell>
          <cell r="LY99">
            <v>0</v>
          </cell>
          <cell r="LZ99">
            <v>0</v>
          </cell>
          <cell r="MA99">
            <v>0</v>
          </cell>
          <cell r="MB99">
            <v>0</v>
          </cell>
          <cell r="MC99">
            <v>0</v>
          </cell>
          <cell r="MD99">
            <v>0</v>
          </cell>
          <cell r="ME99">
            <v>0</v>
          </cell>
          <cell r="MF99">
            <v>0</v>
          </cell>
          <cell r="MG99">
            <v>0</v>
          </cell>
          <cell r="MH99">
            <v>0</v>
          </cell>
          <cell r="MI99">
            <v>0</v>
          </cell>
          <cell r="MJ99">
            <v>0</v>
          </cell>
          <cell r="MK99">
            <v>0</v>
          </cell>
          <cell r="ML99">
            <v>0</v>
          </cell>
          <cell r="MM99">
            <v>0</v>
          </cell>
          <cell r="MN99">
            <v>0</v>
          </cell>
          <cell r="MO99">
            <v>0</v>
          </cell>
          <cell r="MP99">
            <v>0</v>
          </cell>
          <cell r="MQ99">
            <v>0</v>
          </cell>
          <cell r="MR99">
            <v>0</v>
          </cell>
          <cell r="MS99">
            <v>0</v>
          </cell>
          <cell r="MT99">
            <v>0</v>
          </cell>
          <cell r="MU99">
            <v>0</v>
          </cell>
          <cell r="MV99">
            <v>0</v>
          </cell>
          <cell r="MW99">
            <v>0</v>
          </cell>
          <cell r="MX99">
            <v>0</v>
          </cell>
          <cell r="MY99">
            <v>0</v>
          </cell>
          <cell r="MZ99">
            <v>0</v>
          </cell>
          <cell r="NA99">
            <v>0</v>
          </cell>
          <cell r="NB99">
            <v>0</v>
          </cell>
          <cell r="NC99">
            <v>0</v>
          </cell>
          <cell r="ND99">
            <v>0</v>
          </cell>
          <cell r="NE99">
            <v>0</v>
          </cell>
          <cell r="NF99">
            <v>0</v>
          </cell>
          <cell r="NG99">
            <v>0</v>
          </cell>
          <cell r="NH99">
            <v>0</v>
          </cell>
          <cell r="NI99">
            <v>0</v>
          </cell>
          <cell r="NJ99">
            <v>0</v>
          </cell>
          <cell r="NK99">
            <v>0</v>
          </cell>
          <cell r="NL99">
            <v>0</v>
          </cell>
          <cell r="NM99">
            <v>0</v>
          </cell>
          <cell r="NN99">
            <v>0</v>
          </cell>
          <cell r="NO99">
            <v>0</v>
          </cell>
          <cell r="NP99">
            <v>0</v>
          </cell>
          <cell r="NQ99">
            <v>0</v>
          </cell>
          <cell r="NR99">
            <v>0</v>
          </cell>
          <cell r="NS99">
            <v>0</v>
          </cell>
          <cell r="NT99">
            <v>0</v>
          </cell>
          <cell r="NU99">
            <v>0</v>
          </cell>
          <cell r="NV99">
            <v>0</v>
          </cell>
          <cell r="NW99">
            <v>0</v>
          </cell>
          <cell r="NX99">
            <v>0</v>
          </cell>
          <cell r="NY99">
            <v>0</v>
          </cell>
          <cell r="NZ99">
            <v>0</v>
          </cell>
          <cell r="OA99">
            <v>0</v>
          </cell>
          <cell r="OB99">
            <v>0</v>
          </cell>
          <cell r="OC99">
            <v>0</v>
          </cell>
          <cell r="OD99">
            <v>0</v>
          </cell>
          <cell r="OE99">
            <v>0</v>
          </cell>
          <cell r="OF99">
            <v>0</v>
          </cell>
          <cell r="OG99">
            <v>0</v>
          </cell>
          <cell r="OH99">
            <v>0</v>
          </cell>
          <cell r="OI99">
            <v>0</v>
          </cell>
          <cell r="OJ99">
            <v>0</v>
          </cell>
          <cell r="OL99" t="str">
            <v>нд</v>
          </cell>
          <cell r="OM99" t="str">
            <v>нд</v>
          </cell>
          <cell r="ON99" t="str">
            <v>нд</v>
          </cell>
          <cell r="OO99" t="str">
            <v>нд</v>
          </cell>
          <cell r="OP99" t="str">
            <v>нд</v>
          </cell>
          <cell r="OT99">
            <v>9766.9821273165726</v>
          </cell>
          <cell r="OV99">
            <v>709.20500000000004</v>
          </cell>
          <cell r="OW99">
            <v>119.191</v>
          </cell>
          <cell r="OX99">
            <v>0</v>
          </cell>
          <cell r="OY99">
            <v>10851</v>
          </cell>
          <cell r="OZ99">
            <v>2146.0064287200003</v>
          </cell>
        </row>
        <row r="100">
          <cell r="A100" t="str">
            <v>Г</v>
          </cell>
          <cell r="B100" t="str">
            <v>1.2.1.3.1</v>
          </cell>
          <cell r="C100" t="str">
            <v>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v>
          </cell>
          <cell r="D100" t="str">
            <v>Г</v>
          </cell>
          <cell r="E100">
            <v>0</v>
          </cell>
          <cell r="H100">
            <v>0</v>
          </cell>
          <cell r="J100">
            <v>3932.6022027855006</v>
          </cell>
          <cell r="K100">
            <v>0</v>
          </cell>
          <cell r="L100">
            <v>3932.6022027855006</v>
          </cell>
          <cell r="M100">
            <v>818.12398278000001</v>
          </cell>
          <cell r="N100">
            <v>0</v>
          </cell>
          <cell r="O100">
            <v>245.11748446749993</v>
          </cell>
          <cell r="P100">
            <v>749.55393913499995</v>
          </cell>
          <cell r="Q100">
            <v>2119.8067964030001</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cell r="BA100">
            <v>0</v>
          </cell>
          <cell r="BB100" t="str">
            <v/>
          </cell>
          <cell r="BC100" t="str">
            <v/>
          </cell>
          <cell r="BD100" t="str">
            <v/>
          </cell>
          <cell r="BE100" t="str">
            <v/>
          </cell>
          <cell r="BF100">
            <v>0</v>
          </cell>
          <cell r="BG100">
            <v>0</v>
          </cell>
          <cell r="BH100">
            <v>0</v>
          </cell>
          <cell r="BI100">
            <v>0</v>
          </cell>
          <cell r="BJ100">
            <v>0</v>
          </cell>
          <cell r="BK100">
            <v>0</v>
          </cell>
          <cell r="BL100">
            <v>0</v>
          </cell>
          <cell r="BM100">
            <v>0</v>
          </cell>
          <cell r="BN100">
            <v>0</v>
          </cell>
          <cell r="BO100">
            <v>0</v>
          </cell>
          <cell r="BP100">
            <v>0</v>
          </cell>
          <cell r="BQ100">
            <v>0</v>
          </cell>
          <cell r="BR100">
            <v>0</v>
          </cell>
          <cell r="BS100">
            <v>0</v>
          </cell>
          <cell r="BT100">
            <v>0</v>
          </cell>
          <cell r="BU100">
            <v>0</v>
          </cell>
          <cell r="BV100">
            <v>0</v>
          </cell>
          <cell r="BW100">
            <v>0</v>
          </cell>
          <cell r="BX100">
            <v>0</v>
          </cell>
          <cell r="BY100">
            <v>0</v>
          </cell>
          <cell r="BZ100">
            <v>0</v>
          </cell>
          <cell r="CA100">
            <v>0</v>
          </cell>
          <cell r="CB100">
            <v>0</v>
          </cell>
          <cell r="CC100">
            <v>0</v>
          </cell>
          <cell r="CD100">
            <v>0</v>
          </cell>
          <cell r="CE100">
            <v>0</v>
          </cell>
          <cell r="CF100">
            <v>0</v>
          </cell>
          <cell r="CG100">
            <v>0</v>
          </cell>
          <cell r="CH100">
            <v>0</v>
          </cell>
          <cell r="CI100">
            <v>0</v>
          </cell>
          <cell r="CJ100">
            <v>0</v>
          </cell>
          <cell r="CK100">
            <v>0</v>
          </cell>
          <cell r="CL100">
            <v>0</v>
          </cell>
          <cell r="CM100">
            <v>0</v>
          </cell>
          <cell r="CN100">
            <v>0</v>
          </cell>
          <cell r="CO100">
            <v>0</v>
          </cell>
          <cell r="CP100">
            <v>0</v>
          </cell>
          <cell r="CQ100" t="str">
            <v/>
          </cell>
          <cell r="CR100" t="str">
            <v/>
          </cell>
          <cell r="CS100" t="str">
            <v/>
          </cell>
          <cell r="CT100" t="str">
            <v/>
          </cell>
          <cell r="CU100">
            <v>0</v>
          </cell>
          <cell r="CX100">
            <v>11773.071493446381</v>
          </cell>
          <cell r="CY100">
            <v>2007.6103241393257</v>
          </cell>
          <cell r="CZ100">
            <v>3841.5348877713004</v>
          </cell>
          <cell r="DA100">
            <v>3963.2928893735866</v>
          </cell>
          <cell r="DB100">
            <v>1960.6333921621663</v>
          </cell>
          <cell r="DE100">
            <v>0</v>
          </cell>
          <cell r="DG100">
            <v>2648.4101105499999</v>
          </cell>
          <cell r="DH100">
            <v>0</v>
          </cell>
          <cell r="DI100">
            <v>2648.4101105499999</v>
          </cell>
          <cell r="DJ100">
            <v>221.79169244000005</v>
          </cell>
          <cell r="DK100">
            <v>951.39924857999995</v>
          </cell>
          <cell r="DL100">
            <v>1337.37306115</v>
          </cell>
          <cell r="DM100">
            <v>137.84610837999995</v>
          </cell>
          <cell r="DN100">
            <v>3379.4845325921287</v>
          </cell>
          <cell r="DS100">
            <v>73</v>
          </cell>
          <cell r="DT100">
            <v>202.23975001333304</v>
          </cell>
          <cell r="DU100">
            <v>340.55043894068166</v>
          </cell>
          <cell r="DV100">
            <v>2763.6943436381139</v>
          </cell>
          <cell r="DW100">
            <v>202.23975001333304</v>
          </cell>
          <cell r="DX100" t="str">
            <v/>
          </cell>
          <cell r="DY100" t="str">
            <v/>
          </cell>
          <cell r="DZ100" t="str">
            <v/>
          </cell>
          <cell r="EA100" t="str">
            <v/>
          </cell>
          <cell r="EB100">
            <v>0</v>
          </cell>
          <cell r="EC100">
            <v>1131.7356273999999</v>
          </cell>
          <cell r="ED100">
            <v>17.569210549999998</v>
          </cell>
          <cell r="EE100">
            <v>335.6327546</v>
          </cell>
          <cell r="EF100">
            <v>669.69608814999992</v>
          </cell>
          <cell r="EG100">
            <v>108.83757410000001</v>
          </cell>
          <cell r="EH100">
            <v>210.02252780000001</v>
          </cell>
          <cell r="EI100">
            <v>3.2610385900000001</v>
          </cell>
          <cell r="EJ100">
            <v>51.45580812</v>
          </cell>
          <cell r="EK100">
            <v>131.85455195</v>
          </cell>
          <cell r="EL100">
            <v>23.451129139999999</v>
          </cell>
          <cell r="EM100">
            <v>921.71309960000008</v>
          </cell>
          <cell r="EN100">
            <v>14.308171959999999</v>
          </cell>
          <cell r="EO100">
            <v>284.17694647999997</v>
          </cell>
          <cell r="EP100">
            <v>537.84153619999995</v>
          </cell>
          <cell r="EQ100">
            <v>85.386444960000006</v>
          </cell>
          <cell r="ER100">
            <v>0</v>
          </cell>
          <cell r="ES100">
            <v>0</v>
          </cell>
          <cell r="ET100">
            <v>0</v>
          </cell>
          <cell r="EU100">
            <v>0</v>
          </cell>
          <cell r="EV100">
            <v>0</v>
          </cell>
          <cell r="EW100">
            <v>0</v>
          </cell>
          <cell r="EX100">
            <v>0</v>
          </cell>
          <cell r="EY100">
            <v>0</v>
          </cell>
          <cell r="EZ100">
            <v>0</v>
          </cell>
          <cell r="FA100">
            <v>0</v>
          </cell>
          <cell r="FB100">
            <v>921.71309960000008</v>
          </cell>
          <cell r="FC100">
            <v>14.308171959999999</v>
          </cell>
          <cell r="FD100">
            <v>284.17694647999997</v>
          </cell>
          <cell r="FE100">
            <v>537.84153619999995</v>
          </cell>
          <cell r="FF100">
            <v>85.386444960000006</v>
          </cell>
          <cell r="FG100" t="str">
            <v/>
          </cell>
          <cell r="FH100" t="str">
            <v/>
          </cell>
          <cell r="FI100" t="str">
            <v/>
          </cell>
          <cell r="FJ100" t="str">
            <v/>
          </cell>
          <cell r="FK100">
            <v>0</v>
          </cell>
          <cell r="FN100">
            <v>11773.071493446381</v>
          </cell>
          <cell r="FO100">
            <v>0</v>
          </cell>
          <cell r="FP100">
            <v>376.37899999999996</v>
          </cell>
          <cell r="FQ100">
            <v>0</v>
          </cell>
          <cell r="FR100">
            <v>2003.7250082983335</v>
          </cell>
          <cell r="FS100">
            <v>1945.1350082983336</v>
          </cell>
          <cell r="FT100">
            <v>2.74</v>
          </cell>
          <cell r="FU100">
            <v>55.85</v>
          </cell>
          <cell r="FV100">
            <v>148252</v>
          </cell>
          <cell r="FW100">
            <v>0</v>
          </cell>
          <cell r="FX100">
            <v>148252</v>
          </cell>
          <cell r="FZ100">
            <v>758.40588715000001</v>
          </cell>
          <cell r="GA100">
            <v>0</v>
          </cell>
          <cell r="GB100">
            <v>14.109</v>
          </cell>
          <cell r="GC100">
            <v>0</v>
          </cell>
          <cell r="GD100">
            <v>323.55900000000003</v>
          </cell>
          <cell r="GE100">
            <v>323.55900000000003</v>
          </cell>
          <cell r="GF100">
            <v>0</v>
          </cell>
          <cell r="GG100">
            <v>0</v>
          </cell>
          <cell r="GH100">
            <v>5039</v>
          </cell>
          <cell r="GI100">
            <v>0</v>
          </cell>
          <cell r="GJ100">
            <v>5039</v>
          </cell>
          <cell r="GK100">
            <v>6140.1608410664994</v>
          </cell>
          <cell r="GL100">
            <v>0</v>
          </cell>
          <cell r="GM100">
            <v>258.77600000000001</v>
          </cell>
          <cell r="GN100">
            <v>0</v>
          </cell>
          <cell r="GO100">
            <v>1287.7640000000001</v>
          </cell>
          <cell r="GP100">
            <v>1232.03</v>
          </cell>
          <cell r="GQ100">
            <v>0</v>
          </cell>
          <cell r="GR100">
            <v>51.734000000000002</v>
          </cell>
          <cell r="GS100">
            <v>76404</v>
          </cell>
          <cell r="GT100">
            <v>0</v>
          </cell>
          <cell r="GU100">
            <v>76404</v>
          </cell>
          <cell r="GV100">
            <v>0</v>
          </cell>
          <cell r="GW100">
            <v>0</v>
          </cell>
          <cell r="GX100">
            <v>0</v>
          </cell>
          <cell r="GY100">
            <v>0</v>
          </cell>
          <cell r="GZ100">
            <v>0</v>
          </cell>
          <cell r="HA100">
            <v>0</v>
          </cell>
          <cell r="HB100">
            <v>0</v>
          </cell>
          <cell r="HC100">
            <v>0</v>
          </cell>
          <cell r="HD100">
            <v>0</v>
          </cell>
          <cell r="HE100">
            <v>0</v>
          </cell>
          <cell r="HF100">
            <v>0</v>
          </cell>
          <cell r="HG100">
            <v>0</v>
          </cell>
          <cell r="HH100">
            <v>0</v>
          </cell>
          <cell r="HI100">
            <v>0</v>
          </cell>
          <cell r="HJ100">
            <v>0</v>
          </cell>
          <cell r="HK100">
            <v>0</v>
          </cell>
          <cell r="HL100">
            <v>0</v>
          </cell>
          <cell r="HM100">
            <v>0</v>
          </cell>
          <cell r="HN100">
            <v>0</v>
          </cell>
          <cell r="HO100">
            <v>0</v>
          </cell>
          <cell r="HP100">
            <v>0</v>
          </cell>
          <cell r="HQ100">
            <v>0</v>
          </cell>
          <cell r="HR100">
            <v>1143.433344503333</v>
          </cell>
          <cell r="HS100">
            <v>0</v>
          </cell>
          <cell r="HT100">
            <v>105</v>
          </cell>
          <cell r="HU100">
            <v>0</v>
          </cell>
          <cell r="HV100">
            <v>0</v>
          </cell>
          <cell r="HW100">
            <v>0</v>
          </cell>
          <cell r="HX100">
            <v>0</v>
          </cell>
          <cell r="HY100">
            <v>0</v>
          </cell>
          <cell r="HZ100">
            <v>1</v>
          </cell>
          <cell r="IA100">
            <v>0</v>
          </cell>
          <cell r="IB100">
            <v>1</v>
          </cell>
          <cell r="IC100">
            <v>4996.7274965631668</v>
          </cell>
          <cell r="ID100">
            <v>0</v>
          </cell>
          <cell r="IE100">
            <v>153.77599999999998</v>
          </cell>
          <cell r="IF100">
            <v>0</v>
          </cell>
          <cell r="IG100">
            <v>1287.7640000000001</v>
          </cell>
          <cell r="IH100">
            <v>1232.03</v>
          </cell>
          <cell r="II100">
            <v>0</v>
          </cell>
          <cell r="IJ100">
            <v>51.734000000000002</v>
          </cell>
          <cell r="IK100">
            <v>76403</v>
          </cell>
          <cell r="IL100">
            <v>0</v>
          </cell>
          <cell r="IM100">
            <v>76403</v>
          </cell>
          <cell r="IN100">
            <v>0</v>
          </cell>
          <cell r="IO100">
            <v>0</v>
          </cell>
          <cell r="IP100">
            <v>0</v>
          </cell>
          <cell r="IQ100">
            <v>0</v>
          </cell>
          <cell r="IR100">
            <v>0</v>
          </cell>
          <cell r="IS100">
            <v>0</v>
          </cell>
          <cell r="IT100">
            <v>0</v>
          </cell>
          <cell r="IU100">
            <v>0</v>
          </cell>
          <cell r="IV100">
            <v>0</v>
          </cell>
          <cell r="IW100">
            <v>0</v>
          </cell>
          <cell r="IX100">
            <v>0</v>
          </cell>
          <cell r="IY100">
            <v>509.59348974</v>
          </cell>
          <cell r="IZ100">
            <v>0</v>
          </cell>
          <cell r="JA100">
            <v>24.921999999999997</v>
          </cell>
          <cell r="JB100">
            <v>0</v>
          </cell>
          <cell r="JC100">
            <v>377.14400000000001</v>
          </cell>
          <cell r="JD100">
            <v>377.14400000000001</v>
          </cell>
          <cell r="JE100">
            <v>0</v>
          </cell>
          <cell r="JF100">
            <v>0</v>
          </cell>
          <cell r="JG100">
            <v>33</v>
          </cell>
          <cell r="JH100">
            <v>0</v>
          </cell>
          <cell r="JI100">
            <v>33</v>
          </cell>
          <cell r="JJ100">
            <v>166.82267041</v>
          </cell>
          <cell r="JK100">
            <v>0</v>
          </cell>
          <cell r="JL100">
            <v>7.0890000000000004</v>
          </cell>
          <cell r="JM100">
            <v>0</v>
          </cell>
          <cell r="JN100">
            <v>126.196</v>
          </cell>
          <cell r="JO100">
            <v>126.196</v>
          </cell>
          <cell r="JP100">
            <v>0</v>
          </cell>
          <cell r="JQ100">
            <v>0</v>
          </cell>
          <cell r="JR100">
            <v>1</v>
          </cell>
          <cell r="JS100">
            <v>0</v>
          </cell>
          <cell r="JT100">
            <v>1</v>
          </cell>
          <cell r="JU100">
            <v>342.77081932999999</v>
          </cell>
          <cell r="JV100">
            <v>0</v>
          </cell>
          <cell r="JW100">
            <v>17.832999999999998</v>
          </cell>
          <cell r="JX100">
            <v>0</v>
          </cell>
          <cell r="JY100">
            <v>250.94800000000001</v>
          </cell>
          <cell r="JZ100">
            <v>250.94800000000001</v>
          </cell>
          <cell r="KA100">
            <v>0</v>
          </cell>
          <cell r="KB100">
            <v>0</v>
          </cell>
          <cell r="KC100">
            <v>32</v>
          </cell>
          <cell r="KD100">
            <v>0</v>
          </cell>
          <cell r="KE100">
            <v>32</v>
          </cell>
          <cell r="KF100">
            <v>0</v>
          </cell>
          <cell r="KG100">
            <v>0</v>
          </cell>
          <cell r="KH100">
            <v>0</v>
          </cell>
          <cell r="KI100">
            <v>0</v>
          </cell>
          <cell r="KJ100">
            <v>0</v>
          </cell>
          <cell r="KK100">
            <v>0</v>
          </cell>
          <cell r="KL100">
            <v>0</v>
          </cell>
          <cell r="KM100">
            <v>0</v>
          </cell>
          <cell r="KN100">
            <v>0</v>
          </cell>
          <cell r="KO100">
            <v>0</v>
          </cell>
          <cell r="KP100">
            <v>0</v>
          </cell>
          <cell r="KQ100">
            <v>0</v>
          </cell>
          <cell r="KR100">
            <v>0</v>
          </cell>
          <cell r="KS100">
            <v>0</v>
          </cell>
          <cell r="KT100">
            <v>0</v>
          </cell>
          <cell r="KU100">
            <v>0</v>
          </cell>
          <cell r="KV100">
            <v>0</v>
          </cell>
          <cell r="KW100">
            <v>0</v>
          </cell>
          <cell r="KX100">
            <v>0</v>
          </cell>
          <cell r="KY100">
            <v>0</v>
          </cell>
          <cell r="KZ100">
            <v>0</v>
          </cell>
          <cell r="LA100">
            <v>0</v>
          </cell>
          <cell r="LB100">
            <v>342.77081932999999</v>
          </cell>
          <cell r="LC100">
            <v>0</v>
          </cell>
          <cell r="LD100">
            <v>17.832999999999998</v>
          </cell>
          <cell r="LE100">
            <v>0</v>
          </cell>
          <cell r="LF100">
            <v>250.94800000000001</v>
          </cell>
          <cell r="LG100">
            <v>250.94800000000001</v>
          </cell>
          <cell r="LH100">
            <v>0</v>
          </cell>
          <cell r="LI100">
            <v>0</v>
          </cell>
          <cell r="LJ100">
            <v>32</v>
          </cell>
          <cell r="LK100">
            <v>0</v>
          </cell>
          <cell r="LL100">
            <v>32</v>
          </cell>
          <cell r="LQ100">
            <v>0</v>
          </cell>
          <cell r="LR100">
            <v>55.8</v>
          </cell>
          <cell r="LS100">
            <v>0</v>
          </cell>
          <cell r="LT100">
            <v>0</v>
          </cell>
          <cell r="LU100">
            <v>0</v>
          </cell>
          <cell r="LX100">
            <v>0</v>
          </cell>
          <cell r="LY100">
            <v>0</v>
          </cell>
          <cell r="LZ100">
            <v>0</v>
          </cell>
          <cell r="MA100">
            <v>0</v>
          </cell>
          <cell r="MB100">
            <v>0</v>
          </cell>
          <cell r="MC100">
            <v>0</v>
          </cell>
          <cell r="MD100">
            <v>0</v>
          </cell>
          <cell r="ME100">
            <v>0</v>
          </cell>
          <cell r="MF100">
            <v>0</v>
          </cell>
          <cell r="MG100">
            <v>0</v>
          </cell>
          <cell r="MH100">
            <v>0</v>
          </cell>
          <cell r="MI100">
            <v>0</v>
          </cell>
          <cell r="MJ100">
            <v>0</v>
          </cell>
          <cell r="MK100">
            <v>0</v>
          </cell>
          <cell r="ML100">
            <v>0</v>
          </cell>
          <cell r="MM100">
            <v>0</v>
          </cell>
          <cell r="MN100">
            <v>0</v>
          </cell>
          <cell r="MO100">
            <v>0</v>
          </cell>
          <cell r="MP100">
            <v>0</v>
          </cell>
          <cell r="MQ100">
            <v>0</v>
          </cell>
          <cell r="MR100">
            <v>0</v>
          </cell>
          <cell r="MS100">
            <v>0</v>
          </cell>
          <cell r="MT100">
            <v>0</v>
          </cell>
          <cell r="MU100">
            <v>0</v>
          </cell>
          <cell r="MV100">
            <v>0</v>
          </cell>
          <cell r="MW100">
            <v>0</v>
          </cell>
          <cell r="MX100">
            <v>0</v>
          </cell>
          <cell r="MY100">
            <v>0</v>
          </cell>
          <cell r="MZ100">
            <v>0</v>
          </cell>
          <cell r="NA100">
            <v>0</v>
          </cell>
          <cell r="NB100">
            <v>0</v>
          </cell>
          <cell r="NC100">
            <v>0</v>
          </cell>
          <cell r="ND100">
            <v>0</v>
          </cell>
          <cell r="NE100">
            <v>0</v>
          </cell>
          <cell r="NF100">
            <v>0</v>
          </cell>
          <cell r="NG100">
            <v>0</v>
          </cell>
          <cell r="NH100">
            <v>0</v>
          </cell>
          <cell r="NI100">
            <v>0</v>
          </cell>
          <cell r="NJ100">
            <v>0</v>
          </cell>
          <cell r="NK100">
            <v>0</v>
          </cell>
          <cell r="NL100">
            <v>0</v>
          </cell>
          <cell r="NM100">
            <v>0</v>
          </cell>
          <cell r="NN100">
            <v>0</v>
          </cell>
          <cell r="NO100">
            <v>0</v>
          </cell>
          <cell r="NP100">
            <v>0</v>
          </cell>
          <cell r="NQ100">
            <v>0</v>
          </cell>
          <cell r="NR100">
            <v>0</v>
          </cell>
          <cell r="NS100">
            <v>0</v>
          </cell>
          <cell r="NT100">
            <v>0</v>
          </cell>
          <cell r="NU100">
            <v>0</v>
          </cell>
          <cell r="NV100">
            <v>0</v>
          </cell>
          <cell r="NW100">
            <v>0</v>
          </cell>
          <cell r="NX100">
            <v>0</v>
          </cell>
          <cell r="NY100">
            <v>0</v>
          </cell>
          <cell r="NZ100">
            <v>0</v>
          </cell>
          <cell r="OA100">
            <v>0</v>
          </cell>
          <cell r="OB100">
            <v>0</v>
          </cell>
          <cell r="OC100">
            <v>0</v>
          </cell>
          <cell r="OD100">
            <v>0</v>
          </cell>
          <cell r="OE100">
            <v>0</v>
          </cell>
          <cell r="OF100">
            <v>0</v>
          </cell>
          <cell r="OG100">
            <v>0</v>
          </cell>
          <cell r="OH100">
            <v>0</v>
          </cell>
          <cell r="OI100">
            <v>0</v>
          </cell>
          <cell r="OJ100">
            <v>0</v>
          </cell>
          <cell r="OL100" t="str">
            <v>нд</v>
          </cell>
          <cell r="OM100" t="str">
            <v>нд</v>
          </cell>
          <cell r="ON100" t="str">
            <v>нд</v>
          </cell>
          <cell r="OO100" t="str">
            <v>нд</v>
          </cell>
          <cell r="OP100" t="str">
            <v>нд</v>
          </cell>
          <cell r="OT100">
            <v>9766.9821273165726</v>
          </cell>
          <cell r="OV100">
            <v>709.20500000000004</v>
          </cell>
          <cell r="OW100">
            <v>119.191</v>
          </cell>
          <cell r="OX100">
            <v>0</v>
          </cell>
          <cell r="OY100">
            <v>10851</v>
          </cell>
          <cell r="OZ100">
            <v>2146.0064287200003</v>
          </cell>
        </row>
        <row r="101">
          <cell r="A101" t="str">
            <v>Г</v>
          </cell>
          <cell r="B101" t="str">
            <v>1.2.1.3.2</v>
          </cell>
          <cell r="C101" t="str">
            <v>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v>
          </cell>
          <cell r="D101" t="str">
            <v>Г</v>
          </cell>
          <cell r="E101">
            <v>0</v>
          </cell>
          <cell r="H101">
            <v>0</v>
          </cell>
          <cell r="J101">
            <v>3932.6022027855006</v>
          </cell>
          <cell r="K101">
            <v>0</v>
          </cell>
          <cell r="L101">
            <v>3932.6022027855006</v>
          </cell>
          <cell r="M101">
            <v>818.12398278000001</v>
          </cell>
          <cell r="N101">
            <v>0</v>
          </cell>
          <cell r="O101">
            <v>245.11748446749993</v>
          </cell>
          <cell r="P101">
            <v>749.55393913499995</v>
          </cell>
          <cell r="Q101">
            <v>2119.8067964030001</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O101">
            <v>0</v>
          </cell>
          <cell r="AP101">
            <v>0</v>
          </cell>
          <cell r="AQ101">
            <v>0</v>
          </cell>
          <cell r="AR101">
            <v>0</v>
          </cell>
          <cell r="AS101">
            <v>0</v>
          </cell>
          <cell r="AT101">
            <v>0</v>
          </cell>
          <cell r="AU101">
            <v>0</v>
          </cell>
          <cell r="AV101">
            <v>0</v>
          </cell>
          <cell r="AW101">
            <v>0</v>
          </cell>
          <cell r="AX101">
            <v>0</v>
          </cell>
          <cell r="AY101">
            <v>0</v>
          </cell>
          <cell r="AZ101">
            <v>0</v>
          </cell>
          <cell r="BA101">
            <v>0</v>
          </cell>
          <cell r="BB101" t="str">
            <v/>
          </cell>
          <cell r="BC101" t="str">
            <v/>
          </cell>
          <cell r="BD101" t="str">
            <v/>
          </cell>
          <cell r="BE101" t="str">
            <v/>
          </cell>
          <cell r="BF101">
            <v>0</v>
          </cell>
          <cell r="BG101">
            <v>0</v>
          </cell>
          <cell r="BH101">
            <v>0</v>
          </cell>
          <cell r="BI101">
            <v>0</v>
          </cell>
          <cell r="BJ101">
            <v>0</v>
          </cell>
          <cell r="BK101">
            <v>0</v>
          </cell>
          <cell r="BL101">
            <v>0</v>
          </cell>
          <cell r="BM101">
            <v>0</v>
          </cell>
          <cell r="BN101">
            <v>0</v>
          </cell>
          <cell r="BO101">
            <v>0</v>
          </cell>
          <cell r="BP101">
            <v>0</v>
          </cell>
          <cell r="BQ101">
            <v>0</v>
          </cell>
          <cell r="BR101">
            <v>0</v>
          </cell>
          <cell r="BS101">
            <v>0</v>
          </cell>
          <cell r="BT101">
            <v>0</v>
          </cell>
          <cell r="BU101">
            <v>0</v>
          </cell>
          <cell r="BV101">
            <v>0</v>
          </cell>
          <cell r="BW101">
            <v>0</v>
          </cell>
          <cell r="BX101">
            <v>0</v>
          </cell>
          <cell r="BY101">
            <v>0</v>
          </cell>
          <cell r="BZ101">
            <v>0</v>
          </cell>
          <cell r="CA101">
            <v>0</v>
          </cell>
          <cell r="CB101">
            <v>0</v>
          </cell>
          <cell r="CC101">
            <v>0</v>
          </cell>
          <cell r="CD101">
            <v>0</v>
          </cell>
          <cell r="CE101">
            <v>0</v>
          </cell>
          <cell r="CF101">
            <v>0</v>
          </cell>
          <cell r="CG101">
            <v>0</v>
          </cell>
          <cell r="CH101">
            <v>0</v>
          </cell>
          <cell r="CI101">
            <v>0</v>
          </cell>
          <cell r="CJ101">
            <v>0</v>
          </cell>
          <cell r="CK101">
            <v>0</v>
          </cell>
          <cell r="CL101">
            <v>0</v>
          </cell>
          <cell r="CM101">
            <v>0</v>
          </cell>
          <cell r="CN101">
            <v>0</v>
          </cell>
          <cell r="CO101">
            <v>0</v>
          </cell>
          <cell r="CP101">
            <v>0</v>
          </cell>
          <cell r="CQ101" t="str">
            <v/>
          </cell>
          <cell r="CR101" t="str">
            <v/>
          </cell>
          <cell r="CS101" t="str">
            <v/>
          </cell>
          <cell r="CT101" t="str">
            <v/>
          </cell>
          <cell r="CU101">
            <v>0</v>
          </cell>
          <cell r="CX101">
            <v>11773.071493446381</v>
          </cell>
          <cell r="CY101">
            <v>2007.6103241393257</v>
          </cell>
          <cell r="CZ101">
            <v>3841.5348877713004</v>
          </cell>
          <cell r="DA101">
            <v>3963.2928893735866</v>
          </cell>
          <cell r="DB101">
            <v>1960.6333921621663</v>
          </cell>
          <cell r="DE101">
            <v>0</v>
          </cell>
          <cell r="DG101">
            <v>2648.4101105499999</v>
          </cell>
          <cell r="DH101">
            <v>0</v>
          </cell>
          <cell r="DI101">
            <v>2648.4101105499999</v>
          </cell>
          <cell r="DJ101">
            <v>221.79169244000005</v>
          </cell>
          <cell r="DK101">
            <v>951.39924857999995</v>
          </cell>
          <cell r="DL101">
            <v>1337.37306115</v>
          </cell>
          <cell r="DM101">
            <v>137.84610837999995</v>
          </cell>
          <cell r="DN101">
            <v>3379.4845325921287</v>
          </cell>
          <cell r="DS101">
            <v>73</v>
          </cell>
          <cell r="DT101">
            <v>202.23975001333304</v>
          </cell>
          <cell r="DU101">
            <v>340.55043894068166</v>
          </cell>
          <cell r="DV101">
            <v>2763.6943436381139</v>
          </cell>
          <cell r="DW101">
            <v>202.23975001333304</v>
          </cell>
          <cell r="DX101" t="str">
            <v/>
          </cell>
          <cell r="DY101" t="str">
            <v/>
          </cell>
          <cell r="DZ101" t="str">
            <v/>
          </cell>
          <cell r="EA101" t="str">
            <v/>
          </cell>
          <cell r="EB101">
            <v>0</v>
          </cell>
          <cell r="EC101">
            <v>1131.7356273999999</v>
          </cell>
          <cell r="ED101">
            <v>17.569210549999998</v>
          </cell>
          <cell r="EE101">
            <v>335.6327546</v>
          </cell>
          <cell r="EF101">
            <v>669.69608814999992</v>
          </cell>
          <cell r="EG101">
            <v>108.83757410000001</v>
          </cell>
          <cell r="EH101">
            <v>210.02252780000001</v>
          </cell>
          <cell r="EI101">
            <v>3.2610385900000001</v>
          </cell>
          <cell r="EJ101">
            <v>51.45580812</v>
          </cell>
          <cell r="EK101">
            <v>131.85455195</v>
          </cell>
          <cell r="EL101">
            <v>23.451129139999999</v>
          </cell>
          <cell r="EM101">
            <v>921.71309960000008</v>
          </cell>
          <cell r="EN101">
            <v>14.308171959999999</v>
          </cell>
          <cell r="EO101">
            <v>284.17694647999997</v>
          </cell>
          <cell r="EP101">
            <v>537.84153619999995</v>
          </cell>
          <cell r="EQ101">
            <v>85.386444960000006</v>
          </cell>
          <cell r="ER101">
            <v>0</v>
          </cell>
          <cell r="ES101">
            <v>0</v>
          </cell>
          <cell r="ET101">
            <v>0</v>
          </cell>
          <cell r="EU101">
            <v>0</v>
          </cell>
          <cell r="EV101">
            <v>0</v>
          </cell>
          <cell r="EW101">
            <v>0</v>
          </cell>
          <cell r="EX101">
            <v>0</v>
          </cell>
          <cell r="EY101">
            <v>0</v>
          </cell>
          <cell r="EZ101">
            <v>0</v>
          </cell>
          <cell r="FA101">
            <v>0</v>
          </cell>
          <cell r="FB101">
            <v>921.71309960000008</v>
          </cell>
          <cell r="FC101">
            <v>14.308171959999999</v>
          </cell>
          <cell r="FD101">
            <v>284.17694647999997</v>
          </cell>
          <cell r="FE101">
            <v>537.84153619999995</v>
          </cell>
          <cell r="FF101">
            <v>85.386444960000006</v>
          </cell>
          <cell r="FG101" t="str">
            <v/>
          </cell>
          <cell r="FH101" t="str">
            <v/>
          </cell>
          <cell r="FI101" t="str">
            <v/>
          </cell>
          <cell r="FJ101" t="str">
            <v/>
          </cell>
          <cell r="FK101">
            <v>0</v>
          </cell>
          <cell r="FN101">
            <v>11773.071493446381</v>
          </cell>
          <cell r="FO101">
            <v>0</v>
          </cell>
          <cell r="FP101">
            <v>376.37899999999996</v>
          </cell>
          <cell r="FQ101">
            <v>0</v>
          </cell>
          <cell r="FR101">
            <v>2003.7250082983335</v>
          </cell>
          <cell r="FS101">
            <v>1945.1350082983336</v>
          </cell>
          <cell r="FT101">
            <v>2.74</v>
          </cell>
          <cell r="FU101">
            <v>55.85</v>
          </cell>
          <cell r="FV101">
            <v>148252</v>
          </cell>
          <cell r="FW101">
            <v>0</v>
          </cell>
          <cell r="FX101">
            <v>148252</v>
          </cell>
          <cell r="FZ101">
            <v>758.40588715000001</v>
          </cell>
          <cell r="GA101">
            <v>0</v>
          </cell>
          <cell r="GB101">
            <v>14.109</v>
          </cell>
          <cell r="GC101">
            <v>0</v>
          </cell>
          <cell r="GD101">
            <v>323.55900000000003</v>
          </cell>
          <cell r="GE101">
            <v>323.55900000000003</v>
          </cell>
          <cell r="GF101">
            <v>0</v>
          </cell>
          <cell r="GG101">
            <v>0</v>
          </cell>
          <cell r="GH101">
            <v>5039</v>
          </cell>
          <cell r="GI101">
            <v>0</v>
          </cell>
          <cell r="GJ101">
            <v>5039</v>
          </cell>
          <cell r="GK101">
            <v>6140.1608410664994</v>
          </cell>
          <cell r="GL101">
            <v>0</v>
          </cell>
          <cell r="GM101">
            <v>258.77600000000001</v>
          </cell>
          <cell r="GN101">
            <v>0</v>
          </cell>
          <cell r="GO101">
            <v>1287.7640000000001</v>
          </cell>
          <cell r="GP101">
            <v>1232.03</v>
          </cell>
          <cell r="GQ101">
            <v>0</v>
          </cell>
          <cell r="GR101">
            <v>51.734000000000002</v>
          </cell>
          <cell r="GS101">
            <v>76404</v>
          </cell>
          <cell r="GT101">
            <v>0</v>
          </cell>
          <cell r="GU101">
            <v>76404</v>
          </cell>
          <cell r="GV101">
            <v>0</v>
          </cell>
          <cell r="GW101">
            <v>0</v>
          </cell>
          <cell r="GX101">
            <v>0</v>
          </cell>
          <cell r="GY101">
            <v>0</v>
          </cell>
          <cell r="GZ101">
            <v>0</v>
          </cell>
          <cell r="HA101">
            <v>0</v>
          </cell>
          <cell r="HB101">
            <v>0</v>
          </cell>
          <cell r="HC101">
            <v>0</v>
          </cell>
          <cell r="HD101">
            <v>0</v>
          </cell>
          <cell r="HE101">
            <v>0</v>
          </cell>
          <cell r="HF101">
            <v>0</v>
          </cell>
          <cell r="HG101">
            <v>0</v>
          </cell>
          <cell r="HH101">
            <v>0</v>
          </cell>
          <cell r="HI101">
            <v>0</v>
          </cell>
          <cell r="HJ101">
            <v>0</v>
          </cell>
          <cell r="HK101">
            <v>0</v>
          </cell>
          <cell r="HL101">
            <v>0</v>
          </cell>
          <cell r="HM101">
            <v>0</v>
          </cell>
          <cell r="HN101">
            <v>0</v>
          </cell>
          <cell r="HO101">
            <v>0</v>
          </cell>
          <cell r="HP101">
            <v>0</v>
          </cell>
          <cell r="HQ101">
            <v>0</v>
          </cell>
          <cell r="HR101">
            <v>1143.433344503333</v>
          </cell>
          <cell r="HS101">
            <v>0</v>
          </cell>
          <cell r="HT101">
            <v>105</v>
          </cell>
          <cell r="HU101">
            <v>0</v>
          </cell>
          <cell r="HV101">
            <v>0</v>
          </cell>
          <cell r="HW101">
            <v>0</v>
          </cell>
          <cell r="HX101">
            <v>0</v>
          </cell>
          <cell r="HY101">
            <v>0</v>
          </cell>
          <cell r="HZ101">
            <v>1</v>
          </cell>
          <cell r="IA101">
            <v>0</v>
          </cell>
          <cell r="IB101">
            <v>1</v>
          </cell>
          <cell r="IC101">
            <v>4996.7274965631668</v>
          </cell>
          <cell r="ID101">
            <v>0</v>
          </cell>
          <cell r="IE101">
            <v>153.77599999999998</v>
          </cell>
          <cell r="IF101">
            <v>0</v>
          </cell>
          <cell r="IG101">
            <v>1287.7640000000001</v>
          </cell>
          <cell r="IH101">
            <v>1232.03</v>
          </cell>
          <cell r="II101">
            <v>0</v>
          </cell>
          <cell r="IJ101">
            <v>51.734000000000002</v>
          </cell>
          <cell r="IK101">
            <v>76403</v>
          </cell>
          <cell r="IL101">
            <v>0</v>
          </cell>
          <cell r="IM101">
            <v>76403</v>
          </cell>
          <cell r="IN101">
            <v>0</v>
          </cell>
          <cell r="IO101">
            <v>0</v>
          </cell>
          <cell r="IP101">
            <v>0</v>
          </cell>
          <cell r="IQ101">
            <v>0</v>
          </cell>
          <cell r="IR101">
            <v>0</v>
          </cell>
          <cell r="IS101">
            <v>0</v>
          </cell>
          <cell r="IT101">
            <v>0</v>
          </cell>
          <cell r="IU101">
            <v>0</v>
          </cell>
          <cell r="IV101">
            <v>0</v>
          </cell>
          <cell r="IW101">
            <v>0</v>
          </cell>
          <cell r="IX101">
            <v>0</v>
          </cell>
          <cell r="IY101">
            <v>509.59348974</v>
          </cell>
          <cell r="IZ101">
            <v>0</v>
          </cell>
          <cell r="JA101">
            <v>24.921999999999997</v>
          </cell>
          <cell r="JB101">
            <v>0</v>
          </cell>
          <cell r="JC101">
            <v>377.14400000000001</v>
          </cell>
          <cell r="JD101">
            <v>377.14400000000001</v>
          </cell>
          <cell r="JE101">
            <v>0</v>
          </cell>
          <cell r="JF101">
            <v>0</v>
          </cell>
          <cell r="JG101">
            <v>33</v>
          </cell>
          <cell r="JH101">
            <v>0</v>
          </cell>
          <cell r="JI101">
            <v>33</v>
          </cell>
          <cell r="JJ101">
            <v>166.82267041</v>
          </cell>
          <cell r="JK101">
            <v>0</v>
          </cell>
          <cell r="JL101">
            <v>7.0890000000000004</v>
          </cell>
          <cell r="JM101">
            <v>0</v>
          </cell>
          <cell r="JN101">
            <v>126.196</v>
          </cell>
          <cell r="JO101">
            <v>126.196</v>
          </cell>
          <cell r="JP101">
            <v>0</v>
          </cell>
          <cell r="JQ101">
            <v>0</v>
          </cell>
          <cell r="JR101">
            <v>1</v>
          </cell>
          <cell r="JS101">
            <v>0</v>
          </cell>
          <cell r="JT101">
            <v>1</v>
          </cell>
          <cell r="JU101">
            <v>342.77081932999999</v>
          </cell>
          <cell r="JV101">
            <v>0</v>
          </cell>
          <cell r="JW101">
            <v>17.832999999999998</v>
          </cell>
          <cell r="JX101">
            <v>0</v>
          </cell>
          <cell r="JY101">
            <v>250.94800000000001</v>
          </cell>
          <cell r="JZ101">
            <v>250.94800000000001</v>
          </cell>
          <cell r="KA101">
            <v>0</v>
          </cell>
          <cell r="KB101">
            <v>0</v>
          </cell>
          <cell r="KC101">
            <v>32</v>
          </cell>
          <cell r="KD101">
            <v>0</v>
          </cell>
          <cell r="KE101">
            <v>32</v>
          </cell>
          <cell r="KF101">
            <v>0</v>
          </cell>
          <cell r="KG101">
            <v>0</v>
          </cell>
          <cell r="KH101">
            <v>0</v>
          </cell>
          <cell r="KI101">
            <v>0</v>
          </cell>
          <cell r="KJ101">
            <v>0</v>
          </cell>
          <cell r="KK101">
            <v>0</v>
          </cell>
          <cell r="KL101">
            <v>0</v>
          </cell>
          <cell r="KM101">
            <v>0</v>
          </cell>
          <cell r="KN101">
            <v>0</v>
          </cell>
          <cell r="KO101">
            <v>0</v>
          </cell>
          <cell r="KP101">
            <v>0</v>
          </cell>
          <cell r="KQ101">
            <v>0</v>
          </cell>
          <cell r="KR101">
            <v>0</v>
          </cell>
          <cell r="KS101">
            <v>0</v>
          </cell>
          <cell r="KT101">
            <v>0</v>
          </cell>
          <cell r="KU101">
            <v>0</v>
          </cell>
          <cell r="KV101">
            <v>0</v>
          </cell>
          <cell r="KW101">
            <v>0</v>
          </cell>
          <cell r="KX101">
            <v>0</v>
          </cell>
          <cell r="KY101">
            <v>0</v>
          </cell>
          <cell r="KZ101">
            <v>0</v>
          </cell>
          <cell r="LA101">
            <v>0</v>
          </cell>
          <cell r="LB101">
            <v>342.77081932999999</v>
          </cell>
          <cell r="LC101">
            <v>0</v>
          </cell>
          <cell r="LD101">
            <v>17.832999999999998</v>
          </cell>
          <cell r="LE101">
            <v>0</v>
          </cell>
          <cell r="LF101">
            <v>250.94800000000001</v>
          </cell>
          <cell r="LG101">
            <v>250.94800000000001</v>
          </cell>
          <cell r="LH101">
            <v>0</v>
          </cell>
          <cell r="LI101">
            <v>0</v>
          </cell>
          <cell r="LJ101">
            <v>32</v>
          </cell>
          <cell r="LK101">
            <v>0</v>
          </cell>
          <cell r="LL101">
            <v>32</v>
          </cell>
          <cell r="LQ101">
            <v>0</v>
          </cell>
          <cell r="LR101">
            <v>55.8</v>
          </cell>
          <cell r="LS101">
            <v>0</v>
          </cell>
          <cell r="LT101">
            <v>0</v>
          </cell>
          <cell r="LU101">
            <v>0</v>
          </cell>
          <cell r="LX101">
            <v>0</v>
          </cell>
          <cell r="LY101">
            <v>0</v>
          </cell>
          <cell r="LZ101">
            <v>0</v>
          </cell>
          <cell r="MA101">
            <v>0</v>
          </cell>
          <cell r="MB101">
            <v>0</v>
          </cell>
          <cell r="MC101">
            <v>0</v>
          </cell>
          <cell r="MD101">
            <v>0</v>
          </cell>
          <cell r="ME101">
            <v>0</v>
          </cell>
          <cell r="MF101">
            <v>0</v>
          </cell>
          <cell r="MG101">
            <v>0</v>
          </cell>
          <cell r="MH101">
            <v>0</v>
          </cell>
          <cell r="MI101">
            <v>0</v>
          </cell>
          <cell r="MJ101">
            <v>0</v>
          </cell>
          <cell r="MK101">
            <v>0</v>
          </cell>
          <cell r="ML101">
            <v>0</v>
          </cell>
          <cell r="MM101">
            <v>0</v>
          </cell>
          <cell r="MN101">
            <v>0</v>
          </cell>
          <cell r="MO101">
            <v>0</v>
          </cell>
          <cell r="MP101">
            <v>0</v>
          </cell>
          <cell r="MQ101">
            <v>0</v>
          </cell>
          <cell r="MR101">
            <v>0</v>
          </cell>
          <cell r="MS101">
            <v>0</v>
          </cell>
          <cell r="MT101">
            <v>0</v>
          </cell>
          <cell r="MU101">
            <v>0</v>
          </cell>
          <cell r="MV101">
            <v>0</v>
          </cell>
          <cell r="MW101">
            <v>0</v>
          </cell>
          <cell r="MX101">
            <v>0</v>
          </cell>
          <cell r="MY101">
            <v>0</v>
          </cell>
          <cell r="MZ101">
            <v>0</v>
          </cell>
          <cell r="NA101">
            <v>0</v>
          </cell>
          <cell r="NB101">
            <v>0</v>
          </cell>
          <cell r="NC101">
            <v>0</v>
          </cell>
          <cell r="ND101">
            <v>0</v>
          </cell>
          <cell r="NE101">
            <v>0</v>
          </cell>
          <cell r="NF101">
            <v>0</v>
          </cell>
          <cell r="NG101">
            <v>0</v>
          </cell>
          <cell r="NH101">
            <v>0</v>
          </cell>
          <cell r="NI101">
            <v>0</v>
          </cell>
          <cell r="NJ101">
            <v>0</v>
          </cell>
          <cell r="NK101">
            <v>0</v>
          </cell>
          <cell r="NL101">
            <v>0</v>
          </cell>
          <cell r="NM101">
            <v>0</v>
          </cell>
          <cell r="NN101">
            <v>0</v>
          </cell>
          <cell r="NO101">
            <v>0</v>
          </cell>
          <cell r="NP101">
            <v>0</v>
          </cell>
          <cell r="NQ101">
            <v>0</v>
          </cell>
          <cell r="NR101">
            <v>0</v>
          </cell>
          <cell r="NS101">
            <v>0</v>
          </cell>
          <cell r="NT101">
            <v>0</v>
          </cell>
          <cell r="NU101">
            <v>0</v>
          </cell>
          <cell r="NV101">
            <v>0</v>
          </cell>
          <cell r="NW101">
            <v>0</v>
          </cell>
          <cell r="NX101">
            <v>0</v>
          </cell>
          <cell r="NY101">
            <v>0</v>
          </cell>
          <cell r="NZ101">
            <v>0</v>
          </cell>
          <cell r="OA101">
            <v>0</v>
          </cell>
          <cell r="OB101">
            <v>0</v>
          </cell>
          <cell r="OC101">
            <v>0</v>
          </cell>
          <cell r="OD101">
            <v>0</v>
          </cell>
          <cell r="OE101">
            <v>0</v>
          </cell>
          <cell r="OF101">
            <v>0</v>
          </cell>
          <cell r="OG101">
            <v>0</v>
          </cell>
          <cell r="OH101">
            <v>0</v>
          </cell>
          <cell r="OI101">
            <v>0</v>
          </cell>
          <cell r="OJ101">
            <v>0</v>
          </cell>
          <cell r="OL101" t="str">
            <v>нд</v>
          </cell>
          <cell r="OM101" t="str">
            <v>нд</v>
          </cell>
          <cell r="ON101" t="str">
            <v>нд</v>
          </cell>
          <cell r="OO101" t="str">
            <v>нд</v>
          </cell>
          <cell r="OP101" t="str">
            <v>нд</v>
          </cell>
          <cell r="OT101">
            <v>9766.9821273165726</v>
          </cell>
          <cell r="OV101">
            <v>709.20500000000004</v>
          </cell>
          <cell r="OW101">
            <v>119.191</v>
          </cell>
          <cell r="OX101">
            <v>0</v>
          </cell>
          <cell r="OY101">
            <v>10851</v>
          </cell>
          <cell r="OZ101">
            <v>2146.0064287200003</v>
          </cell>
        </row>
        <row r="102">
          <cell r="A102" t="str">
            <v>Г</v>
          </cell>
          <cell r="B102" t="str">
            <v>1.2.1.3.3</v>
          </cell>
          <cell r="C102" t="str">
            <v>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v>
          </cell>
          <cell r="D102" t="str">
            <v>Г</v>
          </cell>
          <cell r="E102">
            <v>0</v>
          </cell>
          <cell r="H102">
            <v>0</v>
          </cell>
          <cell r="J102">
            <v>3932.6022027855006</v>
          </cell>
          <cell r="K102">
            <v>0</v>
          </cell>
          <cell r="L102">
            <v>3932.6022027855006</v>
          </cell>
          <cell r="M102">
            <v>818.12398278000001</v>
          </cell>
          <cell r="N102">
            <v>0</v>
          </cell>
          <cell r="O102">
            <v>245.11748446749993</v>
          </cell>
          <cell r="P102">
            <v>749.55393913499995</v>
          </cell>
          <cell r="Q102">
            <v>2119.8067964030001</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0</v>
          </cell>
          <cell r="AT102">
            <v>0</v>
          </cell>
          <cell r="AU102">
            <v>0</v>
          </cell>
          <cell r="AV102">
            <v>0</v>
          </cell>
          <cell r="AW102">
            <v>0</v>
          </cell>
          <cell r="AX102">
            <v>0</v>
          </cell>
          <cell r="AY102">
            <v>0</v>
          </cell>
          <cell r="AZ102">
            <v>0</v>
          </cell>
          <cell r="BA102">
            <v>0</v>
          </cell>
          <cell r="BB102" t="str">
            <v/>
          </cell>
          <cell r="BC102" t="str">
            <v/>
          </cell>
          <cell r="BD102" t="str">
            <v/>
          </cell>
          <cell r="BE102" t="str">
            <v/>
          </cell>
          <cell r="BF102">
            <v>0</v>
          </cell>
          <cell r="BG102">
            <v>0</v>
          </cell>
          <cell r="BH102">
            <v>0</v>
          </cell>
          <cell r="BI102">
            <v>0</v>
          </cell>
          <cell r="BJ102">
            <v>0</v>
          </cell>
          <cell r="BK102">
            <v>0</v>
          </cell>
          <cell r="BL102">
            <v>0</v>
          </cell>
          <cell r="BM102">
            <v>0</v>
          </cell>
          <cell r="BN102">
            <v>0</v>
          </cell>
          <cell r="BO102">
            <v>0</v>
          </cell>
          <cell r="BP102">
            <v>0</v>
          </cell>
          <cell r="BQ102">
            <v>0</v>
          </cell>
          <cell r="BR102">
            <v>0</v>
          </cell>
          <cell r="BS102">
            <v>0</v>
          </cell>
          <cell r="BT102">
            <v>0</v>
          </cell>
          <cell r="BU102">
            <v>0</v>
          </cell>
          <cell r="BV102">
            <v>0</v>
          </cell>
          <cell r="BW102">
            <v>0</v>
          </cell>
          <cell r="BX102">
            <v>0</v>
          </cell>
          <cell r="BY102">
            <v>0</v>
          </cell>
          <cell r="BZ102">
            <v>0</v>
          </cell>
          <cell r="CA102">
            <v>0</v>
          </cell>
          <cell r="CB102">
            <v>0</v>
          </cell>
          <cell r="CC102">
            <v>0</v>
          </cell>
          <cell r="CD102">
            <v>0</v>
          </cell>
          <cell r="CE102">
            <v>0</v>
          </cell>
          <cell r="CF102">
            <v>0</v>
          </cell>
          <cell r="CG102">
            <v>0</v>
          </cell>
          <cell r="CH102">
            <v>0</v>
          </cell>
          <cell r="CI102">
            <v>0</v>
          </cell>
          <cell r="CJ102">
            <v>0</v>
          </cell>
          <cell r="CK102">
            <v>0</v>
          </cell>
          <cell r="CL102">
            <v>0</v>
          </cell>
          <cell r="CM102">
            <v>0</v>
          </cell>
          <cell r="CN102">
            <v>0</v>
          </cell>
          <cell r="CO102">
            <v>0</v>
          </cell>
          <cell r="CP102">
            <v>0</v>
          </cell>
          <cell r="CQ102" t="str">
            <v/>
          </cell>
          <cell r="CR102" t="str">
            <v/>
          </cell>
          <cell r="CS102" t="str">
            <v/>
          </cell>
          <cell r="CT102" t="str">
            <v/>
          </cell>
          <cell r="CU102">
            <v>0</v>
          </cell>
          <cell r="CX102">
            <v>11773.071493446381</v>
          </cell>
          <cell r="CY102">
            <v>2007.6103241393257</v>
          </cell>
          <cell r="CZ102">
            <v>3841.5348877713004</v>
          </cell>
          <cell r="DA102">
            <v>3963.2928893735866</v>
          </cell>
          <cell r="DB102">
            <v>1960.6333921621663</v>
          </cell>
          <cell r="DE102">
            <v>0</v>
          </cell>
          <cell r="DG102">
            <v>2648.4101105499999</v>
          </cell>
          <cell r="DH102">
            <v>0</v>
          </cell>
          <cell r="DI102">
            <v>2648.4101105499999</v>
          </cell>
          <cell r="DJ102">
            <v>221.79169244000005</v>
          </cell>
          <cell r="DK102">
            <v>951.39924857999995</v>
          </cell>
          <cell r="DL102">
            <v>1337.37306115</v>
          </cell>
          <cell r="DM102">
            <v>137.84610837999995</v>
          </cell>
          <cell r="DN102">
            <v>3379.4845325921287</v>
          </cell>
          <cell r="DS102">
            <v>73</v>
          </cell>
          <cell r="DT102">
            <v>202.23975001333304</v>
          </cell>
          <cell r="DU102">
            <v>340.55043894068166</v>
          </cell>
          <cell r="DV102">
            <v>2763.6943436381139</v>
          </cell>
          <cell r="DW102">
            <v>202.23975001333304</v>
          </cell>
          <cell r="DX102" t="str">
            <v/>
          </cell>
          <cell r="DY102" t="str">
            <v/>
          </cell>
          <cell r="DZ102" t="str">
            <v/>
          </cell>
          <cell r="EA102" t="str">
            <v/>
          </cell>
          <cell r="EB102">
            <v>0</v>
          </cell>
          <cell r="EC102">
            <v>1131.7356273999999</v>
          </cell>
          <cell r="ED102">
            <v>17.569210549999998</v>
          </cell>
          <cell r="EE102">
            <v>335.6327546</v>
          </cell>
          <cell r="EF102">
            <v>669.69608814999992</v>
          </cell>
          <cell r="EG102">
            <v>108.83757410000001</v>
          </cell>
          <cell r="EH102">
            <v>210.02252780000001</v>
          </cell>
          <cell r="EI102">
            <v>3.2610385900000001</v>
          </cell>
          <cell r="EJ102">
            <v>51.45580812</v>
          </cell>
          <cell r="EK102">
            <v>131.85455195</v>
          </cell>
          <cell r="EL102">
            <v>23.451129139999999</v>
          </cell>
          <cell r="EM102">
            <v>921.71309960000008</v>
          </cell>
          <cell r="EN102">
            <v>14.308171959999999</v>
          </cell>
          <cell r="EO102">
            <v>284.17694647999997</v>
          </cell>
          <cell r="EP102">
            <v>537.84153619999995</v>
          </cell>
          <cell r="EQ102">
            <v>85.386444960000006</v>
          </cell>
          <cell r="ER102">
            <v>0</v>
          </cell>
          <cell r="ES102">
            <v>0</v>
          </cell>
          <cell r="ET102">
            <v>0</v>
          </cell>
          <cell r="EU102">
            <v>0</v>
          </cell>
          <cell r="EV102">
            <v>0</v>
          </cell>
          <cell r="EW102">
            <v>0</v>
          </cell>
          <cell r="EX102">
            <v>0</v>
          </cell>
          <cell r="EY102">
            <v>0</v>
          </cell>
          <cell r="EZ102">
            <v>0</v>
          </cell>
          <cell r="FA102">
            <v>0</v>
          </cell>
          <cell r="FB102">
            <v>921.71309960000008</v>
          </cell>
          <cell r="FC102">
            <v>14.308171959999999</v>
          </cell>
          <cell r="FD102">
            <v>284.17694647999997</v>
          </cell>
          <cell r="FE102">
            <v>537.84153619999995</v>
          </cell>
          <cell r="FF102">
            <v>85.386444960000006</v>
          </cell>
          <cell r="FG102" t="str">
            <v/>
          </cell>
          <cell r="FH102" t="str">
            <v/>
          </cell>
          <cell r="FI102" t="str">
            <v/>
          </cell>
          <cell r="FJ102" t="str">
            <v/>
          </cell>
          <cell r="FK102">
            <v>0</v>
          </cell>
          <cell r="FN102">
            <v>11773.071493446381</v>
          </cell>
          <cell r="FO102">
            <v>0</v>
          </cell>
          <cell r="FP102">
            <v>376.37899999999996</v>
          </cell>
          <cell r="FQ102">
            <v>0</v>
          </cell>
          <cell r="FR102">
            <v>2003.7250082983335</v>
          </cell>
          <cell r="FS102">
            <v>1945.1350082983336</v>
          </cell>
          <cell r="FT102">
            <v>2.74</v>
          </cell>
          <cell r="FU102">
            <v>55.85</v>
          </cell>
          <cell r="FV102">
            <v>148252</v>
          </cell>
          <cell r="FW102">
            <v>0</v>
          </cell>
          <cell r="FX102">
            <v>148252</v>
          </cell>
          <cell r="FZ102">
            <v>758.40588715000001</v>
          </cell>
          <cell r="GA102">
            <v>0</v>
          </cell>
          <cell r="GB102">
            <v>14.109</v>
          </cell>
          <cell r="GC102">
            <v>0</v>
          </cell>
          <cell r="GD102">
            <v>323.55900000000003</v>
          </cell>
          <cell r="GE102">
            <v>323.55900000000003</v>
          </cell>
          <cell r="GF102">
            <v>0</v>
          </cell>
          <cell r="GG102">
            <v>0</v>
          </cell>
          <cell r="GH102">
            <v>5039</v>
          </cell>
          <cell r="GI102">
            <v>0</v>
          </cell>
          <cell r="GJ102">
            <v>5039</v>
          </cell>
          <cell r="GK102">
            <v>6140.1608410664994</v>
          </cell>
          <cell r="GL102">
            <v>0</v>
          </cell>
          <cell r="GM102">
            <v>258.77600000000001</v>
          </cell>
          <cell r="GN102">
            <v>0</v>
          </cell>
          <cell r="GO102">
            <v>1287.7640000000001</v>
          </cell>
          <cell r="GP102">
            <v>1232.03</v>
          </cell>
          <cell r="GQ102">
            <v>0</v>
          </cell>
          <cell r="GR102">
            <v>51.734000000000002</v>
          </cell>
          <cell r="GS102">
            <v>76404</v>
          </cell>
          <cell r="GT102">
            <v>0</v>
          </cell>
          <cell r="GU102">
            <v>76404</v>
          </cell>
          <cell r="GV102">
            <v>0</v>
          </cell>
          <cell r="GW102">
            <v>0</v>
          </cell>
          <cell r="GX102">
            <v>0</v>
          </cell>
          <cell r="GY102">
            <v>0</v>
          </cell>
          <cell r="GZ102">
            <v>0</v>
          </cell>
          <cell r="HA102">
            <v>0</v>
          </cell>
          <cell r="HB102">
            <v>0</v>
          </cell>
          <cell r="HC102">
            <v>0</v>
          </cell>
          <cell r="HD102">
            <v>0</v>
          </cell>
          <cell r="HE102">
            <v>0</v>
          </cell>
          <cell r="HF102">
            <v>0</v>
          </cell>
          <cell r="HG102">
            <v>0</v>
          </cell>
          <cell r="HH102">
            <v>0</v>
          </cell>
          <cell r="HI102">
            <v>0</v>
          </cell>
          <cell r="HJ102">
            <v>0</v>
          </cell>
          <cell r="HK102">
            <v>0</v>
          </cell>
          <cell r="HL102">
            <v>0</v>
          </cell>
          <cell r="HM102">
            <v>0</v>
          </cell>
          <cell r="HN102">
            <v>0</v>
          </cell>
          <cell r="HO102">
            <v>0</v>
          </cell>
          <cell r="HP102">
            <v>0</v>
          </cell>
          <cell r="HQ102">
            <v>0</v>
          </cell>
          <cell r="HR102">
            <v>1143.433344503333</v>
          </cell>
          <cell r="HS102">
            <v>0</v>
          </cell>
          <cell r="HT102">
            <v>105</v>
          </cell>
          <cell r="HU102">
            <v>0</v>
          </cell>
          <cell r="HV102">
            <v>0</v>
          </cell>
          <cell r="HW102">
            <v>0</v>
          </cell>
          <cell r="HX102">
            <v>0</v>
          </cell>
          <cell r="HY102">
            <v>0</v>
          </cell>
          <cell r="HZ102">
            <v>1</v>
          </cell>
          <cell r="IA102">
            <v>0</v>
          </cell>
          <cell r="IB102">
            <v>1</v>
          </cell>
          <cell r="IC102">
            <v>4996.7274965631668</v>
          </cell>
          <cell r="ID102">
            <v>0</v>
          </cell>
          <cell r="IE102">
            <v>153.77599999999998</v>
          </cell>
          <cell r="IF102">
            <v>0</v>
          </cell>
          <cell r="IG102">
            <v>1287.7640000000001</v>
          </cell>
          <cell r="IH102">
            <v>1232.03</v>
          </cell>
          <cell r="II102">
            <v>0</v>
          </cell>
          <cell r="IJ102">
            <v>51.734000000000002</v>
          </cell>
          <cell r="IK102">
            <v>76403</v>
          </cell>
          <cell r="IL102">
            <v>0</v>
          </cell>
          <cell r="IM102">
            <v>76403</v>
          </cell>
          <cell r="IN102">
            <v>0</v>
          </cell>
          <cell r="IO102">
            <v>0</v>
          </cell>
          <cell r="IP102">
            <v>0</v>
          </cell>
          <cell r="IQ102">
            <v>0</v>
          </cell>
          <cell r="IR102">
            <v>0</v>
          </cell>
          <cell r="IS102">
            <v>0</v>
          </cell>
          <cell r="IT102">
            <v>0</v>
          </cell>
          <cell r="IU102">
            <v>0</v>
          </cell>
          <cell r="IV102">
            <v>0</v>
          </cell>
          <cell r="IW102">
            <v>0</v>
          </cell>
          <cell r="IX102">
            <v>0</v>
          </cell>
          <cell r="IY102">
            <v>509.59348974</v>
          </cell>
          <cell r="IZ102">
            <v>0</v>
          </cell>
          <cell r="JA102">
            <v>24.921999999999997</v>
          </cell>
          <cell r="JB102">
            <v>0</v>
          </cell>
          <cell r="JC102">
            <v>377.14400000000001</v>
          </cell>
          <cell r="JD102">
            <v>377.14400000000001</v>
          </cell>
          <cell r="JE102">
            <v>0</v>
          </cell>
          <cell r="JF102">
            <v>0</v>
          </cell>
          <cell r="JG102">
            <v>33</v>
          </cell>
          <cell r="JH102">
            <v>0</v>
          </cell>
          <cell r="JI102">
            <v>33</v>
          </cell>
          <cell r="JJ102">
            <v>166.82267041</v>
          </cell>
          <cell r="JK102">
            <v>0</v>
          </cell>
          <cell r="JL102">
            <v>7.0890000000000004</v>
          </cell>
          <cell r="JM102">
            <v>0</v>
          </cell>
          <cell r="JN102">
            <v>126.196</v>
          </cell>
          <cell r="JO102">
            <v>126.196</v>
          </cell>
          <cell r="JP102">
            <v>0</v>
          </cell>
          <cell r="JQ102">
            <v>0</v>
          </cell>
          <cell r="JR102">
            <v>1</v>
          </cell>
          <cell r="JS102">
            <v>0</v>
          </cell>
          <cell r="JT102">
            <v>1</v>
          </cell>
          <cell r="JU102">
            <v>342.77081932999999</v>
          </cell>
          <cell r="JV102">
            <v>0</v>
          </cell>
          <cell r="JW102">
            <v>17.832999999999998</v>
          </cell>
          <cell r="JX102">
            <v>0</v>
          </cell>
          <cell r="JY102">
            <v>250.94800000000001</v>
          </cell>
          <cell r="JZ102">
            <v>250.94800000000001</v>
          </cell>
          <cell r="KA102">
            <v>0</v>
          </cell>
          <cell r="KB102">
            <v>0</v>
          </cell>
          <cell r="KC102">
            <v>32</v>
          </cell>
          <cell r="KD102">
            <v>0</v>
          </cell>
          <cell r="KE102">
            <v>32</v>
          </cell>
          <cell r="KF102">
            <v>0</v>
          </cell>
          <cell r="KG102">
            <v>0</v>
          </cell>
          <cell r="KH102">
            <v>0</v>
          </cell>
          <cell r="KI102">
            <v>0</v>
          </cell>
          <cell r="KJ102">
            <v>0</v>
          </cell>
          <cell r="KK102">
            <v>0</v>
          </cell>
          <cell r="KL102">
            <v>0</v>
          </cell>
          <cell r="KM102">
            <v>0</v>
          </cell>
          <cell r="KN102">
            <v>0</v>
          </cell>
          <cell r="KO102">
            <v>0</v>
          </cell>
          <cell r="KP102">
            <v>0</v>
          </cell>
          <cell r="KQ102">
            <v>0</v>
          </cell>
          <cell r="KR102">
            <v>0</v>
          </cell>
          <cell r="KS102">
            <v>0</v>
          </cell>
          <cell r="KT102">
            <v>0</v>
          </cell>
          <cell r="KU102">
            <v>0</v>
          </cell>
          <cell r="KV102">
            <v>0</v>
          </cell>
          <cell r="KW102">
            <v>0</v>
          </cell>
          <cell r="KX102">
            <v>0</v>
          </cell>
          <cell r="KY102">
            <v>0</v>
          </cell>
          <cell r="KZ102">
            <v>0</v>
          </cell>
          <cell r="LA102">
            <v>0</v>
          </cell>
          <cell r="LB102">
            <v>342.77081932999999</v>
          </cell>
          <cell r="LC102">
            <v>0</v>
          </cell>
          <cell r="LD102">
            <v>17.832999999999998</v>
          </cell>
          <cell r="LE102">
            <v>0</v>
          </cell>
          <cell r="LF102">
            <v>250.94800000000001</v>
          </cell>
          <cell r="LG102">
            <v>250.94800000000001</v>
          </cell>
          <cell r="LH102">
            <v>0</v>
          </cell>
          <cell r="LI102">
            <v>0</v>
          </cell>
          <cell r="LJ102">
            <v>32</v>
          </cell>
          <cell r="LK102">
            <v>0</v>
          </cell>
          <cell r="LL102">
            <v>32</v>
          </cell>
          <cell r="LQ102">
            <v>0</v>
          </cell>
          <cell r="LR102">
            <v>55.8</v>
          </cell>
          <cell r="LS102">
            <v>0</v>
          </cell>
          <cell r="LT102">
            <v>0</v>
          </cell>
          <cell r="LU102">
            <v>0</v>
          </cell>
          <cell r="LX102">
            <v>0</v>
          </cell>
          <cell r="LY102">
            <v>0</v>
          </cell>
          <cell r="LZ102">
            <v>0</v>
          </cell>
          <cell r="MA102">
            <v>0</v>
          </cell>
          <cell r="MB102">
            <v>0</v>
          </cell>
          <cell r="MC102">
            <v>0</v>
          </cell>
          <cell r="MD102">
            <v>0</v>
          </cell>
          <cell r="ME102">
            <v>0</v>
          </cell>
          <cell r="MF102">
            <v>0</v>
          </cell>
          <cell r="MG102">
            <v>0</v>
          </cell>
          <cell r="MH102">
            <v>0</v>
          </cell>
          <cell r="MI102">
            <v>0</v>
          </cell>
          <cell r="MJ102">
            <v>0</v>
          </cell>
          <cell r="MK102">
            <v>0</v>
          </cell>
          <cell r="ML102">
            <v>0</v>
          </cell>
          <cell r="MM102">
            <v>0</v>
          </cell>
          <cell r="MN102">
            <v>0</v>
          </cell>
          <cell r="MO102">
            <v>0</v>
          </cell>
          <cell r="MP102">
            <v>0</v>
          </cell>
          <cell r="MQ102">
            <v>0</v>
          </cell>
          <cell r="MR102">
            <v>0</v>
          </cell>
          <cell r="MS102">
            <v>0</v>
          </cell>
          <cell r="MT102">
            <v>0</v>
          </cell>
          <cell r="MU102">
            <v>0</v>
          </cell>
          <cell r="MV102">
            <v>0</v>
          </cell>
          <cell r="MW102">
            <v>0</v>
          </cell>
          <cell r="MX102">
            <v>0</v>
          </cell>
          <cell r="MY102">
            <v>0</v>
          </cell>
          <cell r="MZ102">
            <v>0</v>
          </cell>
          <cell r="NA102">
            <v>0</v>
          </cell>
          <cell r="NB102">
            <v>0</v>
          </cell>
          <cell r="NC102">
            <v>0</v>
          </cell>
          <cell r="ND102">
            <v>0</v>
          </cell>
          <cell r="NE102">
            <v>0</v>
          </cell>
          <cell r="NF102">
            <v>0</v>
          </cell>
          <cell r="NG102">
            <v>0</v>
          </cell>
          <cell r="NH102">
            <v>0</v>
          </cell>
          <cell r="NI102">
            <v>0</v>
          </cell>
          <cell r="NJ102">
            <v>0</v>
          </cell>
          <cell r="NK102">
            <v>0</v>
          </cell>
          <cell r="NL102">
            <v>0</v>
          </cell>
          <cell r="NM102">
            <v>0</v>
          </cell>
          <cell r="NN102">
            <v>0</v>
          </cell>
          <cell r="NO102">
            <v>0</v>
          </cell>
          <cell r="NP102">
            <v>0</v>
          </cell>
          <cell r="NQ102">
            <v>0</v>
          </cell>
          <cell r="NR102">
            <v>0</v>
          </cell>
          <cell r="NS102">
            <v>0</v>
          </cell>
          <cell r="NT102">
            <v>0</v>
          </cell>
          <cell r="NU102">
            <v>0</v>
          </cell>
          <cell r="NV102">
            <v>0</v>
          </cell>
          <cell r="NW102">
            <v>0</v>
          </cell>
          <cell r="NX102">
            <v>0</v>
          </cell>
          <cell r="NY102">
            <v>0</v>
          </cell>
          <cell r="NZ102">
            <v>0</v>
          </cell>
          <cell r="OA102">
            <v>0</v>
          </cell>
          <cell r="OB102">
            <v>0</v>
          </cell>
          <cell r="OC102">
            <v>0</v>
          </cell>
          <cell r="OD102">
            <v>0</v>
          </cell>
          <cell r="OE102">
            <v>0</v>
          </cell>
          <cell r="OF102">
            <v>0</v>
          </cell>
          <cell r="OG102">
            <v>0</v>
          </cell>
          <cell r="OH102">
            <v>0</v>
          </cell>
          <cell r="OI102">
            <v>0</v>
          </cell>
          <cell r="OJ102">
            <v>0</v>
          </cell>
          <cell r="OL102" t="str">
            <v>нд</v>
          </cell>
          <cell r="OM102" t="str">
            <v>нд</v>
          </cell>
          <cell r="ON102" t="str">
            <v>нд</v>
          </cell>
          <cell r="OO102" t="str">
            <v>нд</v>
          </cell>
          <cell r="OP102" t="str">
            <v>нд</v>
          </cell>
          <cell r="OT102">
            <v>9766.9821273165726</v>
          </cell>
          <cell r="OV102">
            <v>709.20500000000004</v>
          </cell>
          <cell r="OW102">
            <v>119.191</v>
          </cell>
          <cell r="OX102">
            <v>0</v>
          </cell>
          <cell r="OY102">
            <v>10851</v>
          </cell>
          <cell r="OZ102">
            <v>2146.0064287200003</v>
          </cell>
        </row>
        <row r="103">
          <cell r="A103" t="str">
            <v>Г</v>
          </cell>
          <cell r="B103" t="str">
            <v>1.2.1.3.4</v>
          </cell>
          <cell r="C103" t="str">
            <v>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v>
          </cell>
          <cell r="D103" t="str">
            <v>Г</v>
          </cell>
          <cell r="E103">
            <v>0</v>
          </cell>
          <cell r="H103">
            <v>0</v>
          </cell>
          <cell r="J103">
            <v>3932.6022027855006</v>
          </cell>
          <cell r="K103">
            <v>0</v>
          </cell>
          <cell r="L103">
            <v>3932.6022027855006</v>
          </cell>
          <cell r="M103">
            <v>818.12398278000001</v>
          </cell>
          <cell r="N103">
            <v>0</v>
          </cell>
          <cell r="O103">
            <v>245.11748446749993</v>
          </cell>
          <cell r="P103">
            <v>749.55393913499995</v>
          </cell>
          <cell r="Q103">
            <v>2119.8067964030001</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cell r="BA103">
            <v>0</v>
          </cell>
          <cell r="BB103" t="str">
            <v/>
          </cell>
          <cell r="BC103" t="str">
            <v/>
          </cell>
          <cell r="BD103" t="str">
            <v/>
          </cell>
          <cell r="BE103" t="str">
            <v/>
          </cell>
          <cell r="BF103">
            <v>0</v>
          </cell>
          <cell r="BG103">
            <v>0</v>
          </cell>
          <cell r="BH103">
            <v>0</v>
          </cell>
          <cell r="BI103">
            <v>0</v>
          </cell>
          <cell r="BJ103">
            <v>0</v>
          </cell>
          <cell r="BK103">
            <v>0</v>
          </cell>
          <cell r="BL103">
            <v>0</v>
          </cell>
          <cell r="BM103">
            <v>0</v>
          </cell>
          <cell r="BN103">
            <v>0</v>
          </cell>
          <cell r="BO103">
            <v>0</v>
          </cell>
          <cell r="BP103">
            <v>0</v>
          </cell>
          <cell r="BQ103">
            <v>0</v>
          </cell>
          <cell r="BR103">
            <v>0</v>
          </cell>
          <cell r="BS103">
            <v>0</v>
          </cell>
          <cell r="BT103">
            <v>0</v>
          </cell>
          <cell r="BU103">
            <v>0</v>
          </cell>
          <cell r="BV103">
            <v>0</v>
          </cell>
          <cell r="BW103">
            <v>0</v>
          </cell>
          <cell r="BX103">
            <v>0</v>
          </cell>
          <cell r="BY103">
            <v>0</v>
          </cell>
          <cell r="BZ103">
            <v>0</v>
          </cell>
          <cell r="CA103">
            <v>0</v>
          </cell>
          <cell r="CB103">
            <v>0</v>
          </cell>
          <cell r="CC103">
            <v>0</v>
          </cell>
          <cell r="CD103">
            <v>0</v>
          </cell>
          <cell r="CE103">
            <v>0</v>
          </cell>
          <cell r="CF103">
            <v>0</v>
          </cell>
          <cell r="CG103">
            <v>0</v>
          </cell>
          <cell r="CH103">
            <v>0</v>
          </cell>
          <cell r="CI103">
            <v>0</v>
          </cell>
          <cell r="CJ103">
            <v>0</v>
          </cell>
          <cell r="CK103">
            <v>0</v>
          </cell>
          <cell r="CL103">
            <v>0</v>
          </cell>
          <cell r="CM103">
            <v>0</v>
          </cell>
          <cell r="CN103">
            <v>0</v>
          </cell>
          <cell r="CO103">
            <v>0</v>
          </cell>
          <cell r="CP103">
            <v>0</v>
          </cell>
          <cell r="CQ103" t="str">
            <v/>
          </cell>
          <cell r="CR103" t="str">
            <v/>
          </cell>
          <cell r="CS103" t="str">
            <v/>
          </cell>
          <cell r="CT103" t="str">
            <v/>
          </cell>
          <cell r="CU103">
            <v>0</v>
          </cell>
          <cell r="CX103">
            <v>11773.071493446381</v>
          </cell>
          <cell r="CY103">
            <v>2007.6103241393257</v>
          </cell>
          <cell r="CZ103">
            <v>3841.5348877713004</v>
          </cell>
          <cell r="DA103">
            <v>3963.2928893735866</v>
          </cell>
          <cell r="DB103">
            <v>1960.6333921621663</v>
          </cell>
          <cell r="DE103">
            <v>0</v>
          </cell>
          <cell r="DG103">
            <v>2648.4101105499999</v>
          </cell>
          <cell r="DH103">
            <v>0</v>
          </cell>
          <cell r="DI103">
            <v>2648.4101105499999</v>
          </cell>
          <cell r="DJ103">
            <v>221.79169244000005</v>
          </cell>
          <cell r="DK103">
            <v>951.39924857999995</v>
          </cell>
          <cell r="DL103">
            <v>1337.37306115</v>
          </cell>
          <cell r="DM103">
            <v>137.84610837999995</v>
          </cell>
          <cell r="DN103">
            <v>3379.4845325921287</v>
          </cell>
          <cell r="DS103">
            <v>73</v>
          </cell>
          <cell r="DT103">
            <v>202.23975001333304</v>
          </cell>
          <cell r="DU103">
            <v>340.55043894068166</v>
          </cell>
          <cell r="DV103">
            <v>2763.6943436381139</v>
          </cell>
          <cell r="DW103">
            <v>202.23975001333304</v>
          </cell>
          <cell r="DX103" t="str">
            <v/>
          </cell>
          <cell r="DY103" t="str">
            <v/>
          </cell>
          <cell r="DZ103" t="str">
            <v/>
          </cell>
          <cell r="EA103" t="str">
            <v/>
          </cell>
          <cell r="EB103">
            <v>0</v>
          </cell>
          <cell r="EC103">
            <v>1131.7356273999999</v>
          </cell>
          <cell r="ED103">
            <v>17.569210549999998</v>
          </cell>
          <cell r="EE103">
            <v>335.6327546</v>
          </cell>
          <cell r="EF103">
            <v>669.69608814999992</v>
          </cell>
          <cell r="EG103">
            <v>108.83757410000001</v>
          </cell>
          <cell r="EH103">
            <v>210.02252780000001</v>
          </cell>
          <cell r="EI103">
            <v>3.2610385900000001</v>
          </cell>
          <cell r="EJ103">
            <v>51.45580812</v>
          </cell>
          <cell r="EK103">
            <v>131.85455195</v>
          </cell>
          <cell r="EL103">
            <v>23.451129139999999</v>
          </cell>
          <cell r="EM103">
            <v>921.71309960000008</v>
          </cell>
          <cell r="EN103">
            <v>14.308171959999999</v>
          </cell>
          <cell r="EO103">
            <v>284.17694647999997</v>
          </cell>
          <cell r="EP103">
            <v>537.84153619999995</v>
          </cell>
          <cell r="EQ103">
            <v>85.386444960000006</v>
          </cell>
          <cell r="ER103">
            <v>0</v>
          </cell>
          <cell r="ES103">
            <v>0</v>
          </cell>
          <cell r="ET103">
            <v>0</v>
          </cell>
          <cell r="EU103">
            <v>0</v>
          </cell>
          <cell r="EV103">
            <v>0</v>
          </cell>
          <cell r="EW103">
            <v>0</v>
          </cell>
          <cell r="EX103">
            <v>0</v>
          </cell>
          <cell r="EY103">
            <v>0</v>
          </cell>
          <cell r="EZ103">
            <v>0</v>
          </cell>
          <cell r="FA103">
            <v>0</v>
          </cell>
          <cell r="FB103">
            <v>921.71309960000008</v>
          </cell>
          <cell r="FC103">
            <v>14.308171959999999</v>
          </cell>
          <cell r="FD103">
            <v>284.17694647999997</v>
          </cell>
          <cell r="FE103">
            <v>537.84153619999995</v>
          </cell>
          <cell r="FF103">
            <v>85.386444960000006</v>
          </cell>
          <cell r="FG103" t="str">
            <v/>
          </cell>
          <cell r="FH103" t="str">
            <v/>
          </cell>
          <cell r="FI103" t="str">
            <v/>
          </cell>
          <cell r="FJ103" t="str">
            <v/>
          </cell>
          <cell r="FK103">
            <v>0</v>
          </cell>
          <cell r="FN103">
            <v>11773.071493446381</v>
          </cell>
          <cell r="FO103">
            <v>0</v>
          </cell>
          <cell r="FP103">
            <v>376.37899999999996</v>
          </cell>
          <cell r="FQ103">
            <v>0</v>
          </cell>
          <cell r="FR103">
            <v>2003.7250082983335</v>
          </cell>
          <cell r="FS103">
            <v>1945.1350082983336</v>
          </cell>
          <cell r="FT103">
            <v>2.74</v>
          </cell>
          <cell r="FU103">
            <v>55.85</v>
          </cell>
          <cell r="FV103">
            <v>148252</v>
          </cell>
          <cell r="FW103">
            <v>0</v>
          </cell>
          <cell r="FX103">
            <v>148252</v>
          </cell>
          <cell r="FZ103">
            <v>758.40588715000001</v>
          </cell>
          <cell r="GA103">
            <v>0</v>
          </cell>
          <cell r="GB103">
            <v>14.109</v>
          </cell>
          <cell r="GC103">
            <v>0</v>
          </cell>
          <cell r="GD103">
            <v>323.55900000000003</v>
          </cell>
          <cell r="GE103">
            <v>323.55900000000003</v>
          </cell>
          <cell r="GF103">
            <v>0</v>
          </cell>
          <cell r="GG103">
            <v>0</v>
          </cell>
          <cell r="GH103">
            <v>5039</v>
          </cell>
          <cell r="GI103">
            <v>0</v>
          </cell>
          <cell r="GJ103">
            <v>5039</v>
          </cell>
          <cell r="GK103">
            <v>6140.1608410664994</v>
          </cell>
          <cell r="GL103">
            <v>0</v>
          </cell>
          <cell r="GM103">
            <v>258.77600000000001</v>
          </cell>
          <cell r="GN103">
            <v>0</v>
          </cell>
          <cell r="GO103">
            <v>1287.7640000000001</v>
          </cell>
          <cell r="GP103">
            <v>1232.03</v>
          </cell>
          <cell r="GQ103">
            <v>0</v>
          </cell>
          <cell r="GR103">
            <v>51.734000000000002</v>
          </cell>
          <cell r="GS103">
            <v>76404</v>
          </cell>
          <cell r="GT103">
            <v>0</v>
          </cell>
          <cell r="GU103">
            <v>76404</v>
          </cell>
          <cell r="GV103">
            <v>0</v>
          </cell>
          <cell r="GW103">
            <v>0</v>
          </cell>
          <cell r="GX103">
            <v>0</v>
          </cell>
          <cell r="GY103">
            <v>0</v>
          </cell>
          <cell r="GZ103">
            <v>0</v>
          </cell>
          <cell r="HA103">
            <v>0</v>
          </cell>
          <cell r="HB103">
            <v>0</v>
          </cell>
          <cell r="HC103">
            <v>0</v>
          </cell>
          <cell r="HD103">
            <v>0</v>
          </cell>
          <cell r="HE103">
            <v>0</v>
          </cell>
          <cell r="HF103">
            <v>0</v>
          </cell>
          <cell r="HG103">
            <v>0</v>
          </cell>
          <cell r="HH103">
            <v>0</v>
          </cell>
          <cell r="HI103">
            <v>0</v>
          </cell>
          <cell r="HJ103">
            <v>0</v>
          </cell>
          <cell r="HK103">
            <v>0</v>
          </cell>
          <cell r="HL103">
            <v>0</v>
          </cell>
          <cell r="HM103">
            <v>0</v>
          </cell>
          <cell r="HN103">
            <v>0</v>
          </cell>
          <cell r="HO103">
            <v>0</v>
          </cell>
          <cell r="HP103">
            <v>0</v>
          </cell>
          <cell r="HQ103">
            <v>0</v>
          </cell>
          <cell r="HR103">
            <v>1143.433344503333</v>
          </cell>
          <cell r="HS103">
            <v>0</v>
          </cell>
          <cell r="HT103">
            <v>105</v>
          </cell>
          <cell r="HU103">
            <v>0</v>
          </cell>
          <cell r="HV103">
            <v>0</v>
          </cell>
          <cell r="HW103">
            <v>0</v>
          </cell>
          <cell r="HX103">
            <v>0</v>
          </cell>
          <cell r="HY103">
            <v>0</v>
          </cell>
          <cell r="HZ103">
            <v>1</v>
          </cell>
          <cell r="IA103">
            <v>0</v>
          </cell>
          <cell r="IB103">
            <v>1</v>
          </cell>
          <cell r="IC103">
            <v>4996.7274965631668</v>
          </cell>
          <cell r="ID103">
            <v>0</v>
          </cell>
          <cell r="IE103">
            <v>153.77599999999998</v>
          </cell>
          <cell r="IF103">
            <v>0</v>
          </cell>
          <cell r="IG103">
            <v>1287.7640000000001</v>
          </cell>
          <cell r="IH103">
            <v>1232.03</v>
          </cell>
          <cell r="II103">
            <v>0</v>
          </cell>
          <cell r="IJ103">
            <v>51.734000000000002</v>
          </cell>
          <cell r="IK103">
            <v>76403</v>
          </cell>
          <cell r="IL103">
            <v>0</v>
          </cell>
          <cell r="IM103">
            <v>76403</v>
          </cell>
          <cell r="IN103">
            <v>0</v>
          </cell>
          <cell r="IO103">
            <v>0</v>
          </cell>
          <cell r="IP103">
            <v>0</v>
          </cell>
          <cell r="IQ103">
            <v>0</v>
          </cell>
          <cell r="IR103">
            <v>0</v>
          </cell>
          <cell r="IS103">
            <v>0</v>
          </cell>
          <cell r="IT103">
            <v>0</v>
          </cell>
          <cell r="IU103">
            <v>0</v>
          </cell>
          <cell r="IV103">
            <v>0</v>
          </cell>
          <cell r="IW103">
            <v>0</v>
          </cell>
          <cell r="IX103">
            <v>0</v>
          </cell>
          <cell r="IY103">
            <v>509.59348974</v>
          </cell>
          <cell r="IZ103">
            <v>0</v>
          </cell>
          <cell r="JA103">
            <v>24.921999999999997</v>
          </cell>
          <cell r="JB103">
            <v>0</v>
          </cell>
          <cell r="JC103">
            <v>377.14400000000001</v>
          </cell>
          <cell r="JD103">
            <v>377.14400000000001</v>
          </cell>
          <cell r="JE103">
            <v>0</v>
          </cell>
          <cell r="JF103">
            <v>0</v>
          </cell>
          <cell r="JG103">
            <v>33</v>
          </cell>
          <cell r="JH103">
            <v>0</v>
          </cell>
          <cell r="JI103">
            <v>33</v>
          </cell>
          <cell r="JJ103">
            <v>166.82267041</v>
          </cell>
          <cell r="JK103">
            <v>0</v>
          </cell>
          <cell r="JL103">
            <v>7.0890000000000004</v>
          </cell>
          <cell r="JM103">
            <v>0</v>
          </cell>
          <cell r="JN103">
            <v>126.196</v>
          </cell>
          <cell r="JO103">
            <v>126.196</v>
          </cell>
          <cell r="JP103">
            <v>0</v>
          </cell>
          <cell r="JQ103">
            <v>0</v>
          </cell>
          <cell r="JR103">
            <v>1</v>
          </cell>
          <cell r="JS103">
            <v>0</v>
          </cell>
          <cell r="JT103">
            <v>1</v>
          </cell>
          <cell r="JU103">
            <v>342.77081932999999</v>
          </cell>
          <cell r="JV103">
            <v>0</v>
          </cell>
          <cell r="JW103">
            <v>17.832999999999998</v>
          </cell>
          <cell r="JX103">
            <v>0</v>
          </cell>
          <cell r="JY103">
            <v>250.94800000000001</v>
          </cell>
          <cell r="JZ103">
            <v>250.94800000000001</v>
          </cell>
          <cell r="KA103">
            <v>0</v>
          </cell>
          <cell r="KB103">
            <v>0</v>
          </cell>
          <cell r="KC103">
            <v>32</v>
          </cell>
          <cell r="KD103">
            <v>0</v>
          </cell>
          <cell r="KE103">
            <v>32</v>
          </cell>
          <cell r="KF103">
            <v>0</v>
          </cell>
          <cell r="KG103">
            <v>0</v>
          </cell>
          <cell r="KH103">
            <v>0</v>
          </cell>
          <cell r="KI103">
            <v>0</v>
          </cell>
          <cell r="KJ103">
            <v>0</v>
          </cell>
          <cell r="KK103">
            <v>0</v>
          </cell>
          <cell r="KL103">
            <v>0</v>
          </cell>
          <cell r="KM103">
            <v>0</v>
          </cell>
          <cell r="KN103">
            <v>0</v>
          </cell>
          <cell r="KO103">
            <v>0</v>
          </cell>
          <cell r="KP103">
            <v>0</v>
          </cell>
          <cell r="KQ103">
            <v>0</v>
          </cell>
          <cell r="KR103">
            <v>0</v>
          </cell>
          <cell r="KS103">
            <v>0</v>
          </cell>
          <cell r="KT103">
            <v>0</v>
          </cell>
          <cell r="KU103">
            <v>0</v>
          </cell>
          <cell r="KV103">
            <v>0</v>
          </cell>
          <cell r="KW103">
            <v>0</v>
          </cell>
          <cell r="KX103">
            <v>0</v>
          </cell>
          <cell r="KY103">
            <v>0</v>
          </cell>
          <cell r="KZ103">
            <v>0</v>
          </cell>
          <cell r="LA103">
            <v>0</v>
          </cell>
          <cell r="LB103">
            <v>342.77081932999999</v>
          </cell>
          <cell r="LC103">
            <v>0</v>
          </cell>
          <cell r="LD103">
            <v>17.832999999999998</v>
          </cell>
          <cell r="LE103">
            <v>0</v>
          </cell>
          <cell r="LF103">
            <v>250.94800000000001</v>
          </cell>
          <cell r="LG103">
            <v>250.94800000000001</v>
          </cell>
          <cell r="LH103">
            <v>0</v>
          </cell>
          <cell r="LI103">
            <v>0</v>
          </cell>
          <cell r="LJ103">
            <v>32</v>
          </cell>
          <cell r="LK103">
            <v>0</v>
          </cell>
          <cell r="LL103">
            <v>32</v>
          </cell>
          <cell r="LQ103">
            <v>0</v>
          </cell>
          <cell r="LR103">
            <v>55.8</v>
          </cell>
          <cell r="LS103">
            <v>0</v>
          </cell>
          <cell r="LT103">
            <v>0</v>
          </cell>
          <cell r="LU103">
            <v>0</v>
          </cell>
          <cell r="LX103">
            <v>0</v>
          </cell>
          <cell r="LY103">
            <v>0</v>
          </cell>
          <cell r="LZ103">
            <v>0</v>
          </cell>
          <cell r="MA103">
            <v>0</v>
          </cell>
          <cell r="MB103">
            <v>0</v>
          </cell>
          <cell r="MC103">
            <v>0</v>
          </cell>
          <cell r="MD103">
            <v>0</v>
          </cell>
          <cell r="ME103">
            <v>0</v>
          </cell>
          <cell r="MF103">
            <v>0</v>
          </cell>
          <cell r="MG103">
            <v>0</v>
          </cell>
          <cell r="MH103">
            <v>0</v>
          </cell>
          <cell r="MI103">
            <v>0</v>
          </cell>
          <cell r="MJ103">
            <v>0</v>
          </cell>
          <cell r="MK103">
            <v>0</v>
          </cell>
          <cell r="ML103">
            <v>0</v>
          </cell>
          <cell r="MM103">
            <v>0</v>
          </cell>
          <cell r="MN103">
            <v>0</v>
          </cell>
          <cell r="MO103">
            <v>0</v>
          </cell>
          <cell r="MP103">
            <v>0</v>
          </cell>
          <cell r="MQ103">
            <v>0</v>
          </cell>
          <cell r="MR103">
            <v>0</v>
          </cell>
          <cell r="MS103">
            <v>0</v>
          </cell>
          <cell r="MT103">
            <v>0</v>
          </cell>
          <cell r="MU103">
            <v>0</v>
          </cell>
          <cell r="MV103">
            <v>0</v>
          </cell>
          <cell r="MW103">
            <v>0</v>
          </cell>
          <cell r="MX103">
            <v>0</v>
          </cell>
          <cell r="MY103">
            <v>0</v>
          </cell>
          <cell r="MZ103">
            <v>0</v>
          </cell>
          <cell r="NA103">
            <v>0</v>
          </cell>
          <cell r="NB103">
            <v>0</v>
          </cell>
          <cell r="NC103">
            <v>0</v>
          </cell>
          <cell r="ND103">
            <v>0</v>
          </cell>
          <cell r="NE103">
            <v>0</v>
          </cell>
          <cell r="NF103">
            <v>0</v>
          </cell>
          <cell r="NG103">
            <v>0</v>
          </cell>
          <cell r="NH103">
            <v>0</v>
          </cell>
          <cell r="NI103">
            <v>0</v>
          </cell>
          <cell r="NJ103">
            <v>0</v>
          </cell>
          <cell r="NK103">
            <v>0</v>
          </cell>
          <cell r="NL103">
            <v>0</v>
          </cell>
          <cell r="NM103">
            <v>0</v>
          </cell>
          <cell r="NN103">
            <v>0</v>
          </cell>
          <cell r="NO103">
            <v>0</v>
          </cell>
          <cell r="NP103">
            <v>0</v>
          </cell>
          <cell r="NQ103">
            <v>0</v>
          </cell>
          <cell r="NR103">
            <v>0</v>
          </cell>
          <cell r="NS103">
            <v>0</v>
          </cell>
          <cell r="NT103">
            <v>0</v>
          </cell>
          <cell r="NU103">
            <v>0</v>
          </cell>
          <cell r="NV103">
            <v>0</v>
          </cell>
          <cell r="NW103">
            <v>0</v>
          </cell>
          <cell r="NX103">
            <v>0</v>
          </cell>
          <cell r="NY103">
            <v>0</v>
          </cell>
          <cell r="NZ103">
            <v>0</v>
          </cell>
          <cell r="OA103">
            <v>0</v>
          </cell>
          <cell r="OB103">
            <v>0</v>
          </cell>
          <cell r="OC103">
            <v>0</v>
          </cell>
          <cell r="OD103">
            <v>0</v>
          </cell>
          <cell r="OE103">
            <v>0</v>
          </cell>
          <cell r="OF103">
            <v>0</v>
          </cell>
          <cell r="OG103">
            <v>0</v>
          </cell>
          <cell r="OH103">
            <v>0</v>
          </cell>
          <cell r="OI103">
            <v>0</v>
          </cell>
          <cell r="OJ103">
            <v>0</v>
          </cell>
          <cell r="OL103" t="str">
            <v>нд</v>
          </cell>
          <cell r="OM103" t="str">
            <v>нд</v>
          </cell>
          <cell r="ON103" t="str">
            <v>нд</v>
          </cell>
          <cell r="OO103" t="str">
            <v>нд</v>
          </cell>
          <cell r="OP103" t="str">
            <v>нд</v>
          </cell>
          <cell r="OT103">
            <v>9766.9821273165726</v>
          </cell>
          <cell r="OV103">
            <v>709.20500000000004</v>
          </cell>
          <cell r="OW103">
            <v>119.191</v>
          </cell>
          <cell r="OX103">
            <v>0</v>
          </cell>
          <cell r="OY103">
            <v>10851</v>
          </cell>
          <cell r="OZ103">
            <v>2146.0064287200003</v>
          </cell>
        </row>
        <row r="104">
          <cell r="A104" t="str">
            <v>Г</v>
          </cell>
          <cell r="B104" t="str">
            <v>1.2.1.3.5</v>
          </cell>
          <cell r="C104" t="str">
            <v>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v>
          </cell>
          <cell r="D104" t="str">
            <v>Г</v>
          </cell>
          <cell r="E104">
            <v>0</v>
          </cell>
          <cell r="H104">
            <v>0</v>
          </cell>
          <cell r="J104">
            <v>3932.6022027855006</v>
          </cell>
          <cell r="K104">
            <v>0</v>
          </cell>
          <cell r="L104">
            <v>3932.6022027855006</v>
          </cell>
          <cell r="M104">
            <v>818.12398278000001</v>
          </cell>
          <cell r="N104">
            <v>0</v>
          </cell>
          <cell r="O104">
            <v>245.11748446749993</v>
          </cell>
          <cell r="P104">
            <v>749.55393913499995</v>
          </cell>
          <cell r="Q104">
            <v>2119.8067964030001</v>
          </cell>
          <cell r="R104">
            <v>0</v>
          </cell>
          <cell r="S104">
            <v>0</v>
          </cell>
          <cell r="T104">
            <v>0</v>
          </cell>
          <cell r="U104">
            <v>0</v>
          </cell>
          <cell r="V104">
            <v>0</v>
          </cell>
          <cell r="W104">
            <v>0</v>
          </cell>
          <cell r="X104">
            <v>0</v>
          </cell>
          <cell r="Y104">
            <v>0</v>
          </cell>
          <cell r="Z104">
            <v>0</v>
          </cell>
          <cell r="AA104">
            <v>0</v>
          </cell>
          <cell r="AB104">
            <v>0</v>
          </cell>
          <cell r="AC104">
            <v>0</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v>0</v>
          </cell>
          <cell r="BB104" t="str">
            <v/>
          </cell>
          <cell r="BC104" t="str">
            <v/>
          </cell>
          <cell r="BD104" t="str">
            <v/>
          </cell>
          <cell r="BE104" t="str">
            <v/>
          </cell>
          <cell r="BF104">
            <v>0</v>
          </cell>
          <cell r="BG104">
            <v>0</v>
          </cell>
          <cell r="BH104">
            <v>0</v>
          </cell>
          <cell r="BI104">
            <v>0</v>
          </cell>
          <cell r="BJ104">
            <v>0</v>
          </cell>
          <cell r="BK104">
            <v>0</v>
          </cell>
          <cell r="BL104">
            <v>0</v>
          </cell>
          <cell r="BM104">
            <v>0</v>
          </cell>
          <cell r="BN104">
            <v>0</v>
          </cell>
          <cell r="BO104">
            <v>0</v>
          </cell>
          <cell r="BP104">
            <v>0</v>
          </cell>
          <cell r="BQ104">
            <v>0</v>
          </cell>
          <cell r="BR104">
            <v>0</v>
          </cell>
          <cell r="BS104">
            <v>0</v>
          </cell>
          <cell r="BT104">
            <v>0</v>
          </cell>
          <cell r="BU104">
            <v>0</v>
          </cell>
          <cell r="BV104">
            <v>0</v>
          </cell>
          <cell r="BW104">
            <v>0</v>
          </cell>
          <cell r="BX104">
            <v>0</v>
          </cell>
          <cell r="BY104">
            <v>0</v>
          </cell>
          <cell r="BZ104">
            <v>0</v>
          </cell>
          <cell r="CA104">
            <v>0</v>
          </cell>
          <cell r="CB104">
            <v>0</v>
          </cell>
          <cell r="CC104">
            <v>0</v>
          </cell>
          <cell r="CD104">
            <v>0</v>
          </cell>
          <cell r="CE104">
            <v>0</v>
          </cell>
          <cell r="CF104">
            <v>0</v>
          </cell>
          <cell r="CG104">
            <v>0</v>
          </cell>
          <cell r="CH104">
            <v>0</v>
          </cell>
          <cell r="CI104">
            <v>0</v>
          </cell>
          <cell r="CJ104">
            <v>0</v>
          </cell>
          <cell r="CK104">
            <v>0</v>
          </cell>
          <cell r="CL104">
            <v>0</v>
          </cell>
          <cell r="CM104">
            <v>0</v>
          </cell>
          <cell r="CN104">
            <v>0</v>
          </cell>
          <cell r="CO104">
            <v>0</v>
          </cell>
          <cell r="CP104">
            <v>0</v>
          </cell>
          <cell r="CQ104" t="str">
            <v/>
          </cell>
          <cell r="CR104" t="str">
            <v/>
          </cell>
          <cell r="CS104" t="str">
            <v/>
          </cell>
          <cell r="CT104" t="str">
            <v/>
          </cell>
          <cell r="CU104">
            <v>0</v>
          </cell>
          <cell r="CX104">
            <v>11773.071493446381</v>
          </cell>
          <cell r="CY104">
            <v>2007.6103241393257</v>
          </cell>
          <cell r="CZ104">
            <v>3841.5348877713004</v>
          </cell>
          <cell r="DA104">
            <v>3963.2928893735866</v>
          </cell>
          <cell r="DB104">
            <v>1960.6333921621663</v>
          </cell>
          <cell r="DE104">
            <v>0</v>
          </cell>
          <cell r="DG104">
            <v>2648.4101105499999</v>
          </cell>
          <cell r="DH104">
            <v>0</v>
          </cell>
          <cell r="DI104">
            <v>2648.4101105499999</v>
          </cell>
          <cell r="DJ104">
            <v>221.79169244000005</v>
          </cell>
          <cell r="DK104">
            <v>951.39924857999995</v>
          </cell>
          <cell r="DL104">
            <v>1337.37306115</v>
          </cell>
          <cell r="DM104">
            <v>137.84610837999995</v>
          </cell>
          <cell r="DN104">
            <v>3379.4845325921287</v>
          </cell>
          <cell r="DS104">
            <v>73</v>
          </cell>
          <cell r="DT104">
            <v>202.23975001333304</v>
          </cell>
          <cell r="DU104">
            <v>340.55043894068166</v>
          </cell>
          <cell r="DV104">
            <v>2763.6943436381139</v>
          </cell>
          <cell r="DW104">
            <v>202.23975001333304</v>
          </cell>
          <cell r="DX104" t="str">
            <v/>
          </cell>
          <cell r="DY104" t="str">
            <v/>
          </cell>
          <cell r="DZ104" t="str">
            <v/>
          </cell>
          <cell r="EA104" t="str">
            <v/>
          </cell>
          <cell r="EB104">
            <v>0</v>
          </cell>
          <cell r="EC104">
            <v>1131.7356273999999</v>
          </cell>
          <cell r="ED104">
            <v>17.569210549999998</v>
          </cell>
          <cell r="EE104">
            <v>335.6327546</v>
          </cell>
          <cell r="EF104">
            <v>669.69608814999992</v>
          </cell>
          <cell r="EG104">
            <v>108.83757410000001</v>
          </cell>
          <cell r="EH104">
            <v>210.02252780000001</v>
          </cell>
          <cell r="EI104">
            <v>3.2610385900000001</v>
          </cell>
          <cell r="EJ104">
            <v>51.45580812</v>
          </cell>
          <cell r="EK104">
            <v>131.85455195</v>
          </cell>
          <cell r="EL104">
            <v>23.451129139999999</v>
          </cell>
          <cell r="EM104">
            <v>921.71309960000008</v>
          </cell>
          <cell r="EN104">
            <v>14.308171959999999</v>
          </cell>
          <cell r="EO104">
            <v>284.17694647999997</v>
          </cell>
          <cell r="EP104">
            <v>537.84153619999995</v>
          </cell>
          <cell r="EQ104">
            <v>85.386444960000006</v>
          </cell>
          <cell r="ER104">
            <v>0</v>
          </cell>
          <cell r="ES104">
            <v>0</v>
          </cell>
          <cell r="ET104">
            <v>0</v>
          </cell>
          <cell r="EU104">
            <v>0</v>
          </cell>
          <cell r="EV104">
            <v>0</v>
          </cell>
          <cell r="EW104">
            <v>0</v>
          </cell>
          <cell r="EX104">
            <v>0</v>
          </cell>
          <cell r="EY104">
            <v>0</v>
          </cell>
          <cell r="EZ104">
            <v>0</v>
          </cell>
          <cell r="FA104">
            <v>0</v>
          </cell>
          <cell r="FB104">
            <v>921.71309960000008</v>
          </cell>
          <cell r="FC104">
            <v>14.308171959999999</v>
          </cell>
          <cell r="FD104">
            <v>284.17694647999997</v>
          </cell>
          <cell r="FE104">
            <v>537.84153619999995</v>
          </cell>
          <cell r="FF104">
            <v>85.386444960000006</v>
          </cell>
          <cell r="FG104" t="str">
            <v/>
          </cell>
          <cell r="FH104" t="str">
            <v/>
          </cell>
          <cell r="FI104" t="str">
            <v/>
          </cell>
          <cell r="FJ104" t="str">
            <v/>
          </cell>
          <cell r="FK104">
            <v>0</v>
          </cell>
          <cell r="FN104">
            <v>11773.071493446381</v>
          </cell>
          <cell r="FO104">
            <v>0</v>
          </cell>
          <cell r="FP104">
            <v>376.37899999999996</v>
          </cell>
          <cell r="FQ104">
            <v>0</v>
          </cell>
          <cell r="FR104">
            <v>2003.7250082983335</v>
          </cell>
          <cell r="FS104">
            <v>1945.1350082983336</v>
          </cell>
          <cell r="FT104">
            <v>2.74</v>
          </cell>
          <cell r="FU104">
            <v>55.85</v>
          </cell>
          <cell r="FV104">
            <v>148252</v>
          </cell>
          <cell r="FW104">
            <v>0</v>
          </cell>
          <cell r="FX104">
            <v>148252</v>
          </cell>
          <cell r="FZ104">
            <v>758.40588715000001</v>
          </cell>
          <cell r="GA104">
            <v>0</v>
          </cell>
          <cell r="GB104">
            <v>14.109</v>
          </cell>
          <cell r="GC104">
            <v>0</v>
          </cell>
          <cell r="GD104">
            <v>323.55900000000003</v>
          </cell>
          <cell r="GE104">
            <v>323.55900000000003</v>
          </cell>
          <cell r="GF104">
            <v>0</v>
          </cell>
          <cell r="GG104">
            <v>0</v>
          </cell>
          <cell r="GH104">
            <v>5039</v>
          </cell>
          <cell r="GI104">
            <v>0</v>
          </cell>
          <cell r="GJ104">
            <v>5039</v>
          </cell>
          <cell r="GK104">
            <v>6140.1608410664994</v>
          </cell>
          <cell r="GL104">
            <v>0</v>
          </cell>
          <cell r="GM104">
            <v>258.77600000000001</v>
          </cell>
          <cell r="GN104">
            <v>0</v>
          </cell>
          <cell r="GO104">
            <v>1287.7640000000001</v>
          </cell>
          <cell r="GP104">
            <v>1232.03</v>
          </cell>
          <cell r="GQ104">
            <v>0</v>
          </cell>
          <cell r="GR104">
            <v>51.734000000000002</v>
          </cell>
          <cell r="GS104">
            <v>76404</v>
          </cell>
          <cell r="GT104">
            <v>0</v>
          </cell>
          <cell r="GU104">
            <v>76404</v>
          </cell>
          <cell r="GV104">
            <v>0</v>
          </cell>
          <cell r="GW104">
            <v>0</v>
          </cell>
          <cell r="GX104">
            <v>0</v>
          </cell>
          <cell r="GY104">
            <v>0</v>
          </cell>
          <cell r="GZ104">
            <v>0</v>
          </cell>
          <cell r="HA104">
            <v>0</v>
          </cell>
          <cell r="HB104">
            <v>0</v>
          </cell>
          <cell r="HC104">
            <v>0</v>
          </cell>
          <cell r="HD104">
            <v>0</v>
          </cell>
          <cell r="HE104">
            <v>0</v>
          </cell>
          <cell r="HF104">
            <v>0</v>
          </cell>
          <cell r="HG104">
            <v>0</v>
          </cell>
          <cell r="HH104">
            <v>0</v>
          </cell>
          <cell r="HI104">
            <v>0</v>
          </cell>
          <cell r="HJ104">
            <v>0</v>
          </cell>
          <cell r="HK104">
            <v>0</v>
          </cell>
          <cell r="HL104">
            <v>0</v>
          </cell>
          <cell r="HM104">
            <v>0</v>
          </cell>
          <cell r="HN104">
            <v>0</v>
          </cell>
          <cell r="HO104">
            <v>0</v>
          </cell>
          <cell r="HP104">
            <v>0</v>
          </cell>
          <cell r="HQ104">
            <v>0</v>
          </cell>
          <cell r="HR104">
            <v>1143.433344503333</v>
          </cell>
          <cell r="HS104">
            <v>0</v>
          </cell>
          <cell r="HT104">
            <v>105</v>
          </cell>
          <cell r="HU104">
            <v>0</v>
          </cell>
          <cell r="HV104">
            <v>0</v>
          </cell>
          <cell r="HW104">
            <v>0</v>
          </cell>
          <cell r="HX104">
            <v>0</v>
          </cell>
          <cell r="HY104">
            <v>0</v>
          </cell>
          <cell r="HZ104">
            <v>1</v>
          </cell>
          <cell r="IA104">
            <v>0</v>
          </cell>
          <cell r="IB104">
            <v>1</v>
          </cell>
          <cell r="IC104">
            <v>4996.7274965631668</v>
          </cell>
          <cell r="ID104">
            <v>0</v>
          </cell>
          <cell r="IE104">
            <v>153.77599999999998</v>
          </cell>
          <cell r="IF104">
            <v>0</v>
          </cell>
          <cell r="IG104">
            <v>1287.7640000000001</v>
          </cell>
          <cell r="IH104">
            <v>1232.03</v>
          </cell>
          <cell r="II104">
            <v>0</v>
          </cell>
          <cell r="IJ104">
            <v>51.734000000000002</v>
          </cell>
          <cell r="IK104">
            <v>76403</v>
          </cell>
          <cell r="IL104">
            <v>0</v>
          </cell>
          <cell r="IM104">
            <v>76403</v>
          </cell>
          <cell r="IN104">
            <v>0</v>
          </cell>
          <cell r="IO104">
            <v>0</v>
          </cell>
          <cell r="IP104">
            <v>0</v>
          </cell>
          <cell r="IQ104">
            <v>0</v>
          </cell>
          <cell r="IR104">
            <v>0</v>
          </cell>
          <cell r="IS104">
            <v>0</v>
          </cell>
          <cell r="IT104">
            <v>0</v>
          </cell>
          <cell r="IU104">
            <v>0</v>
          </cell>
          <cell r="IV104">
            <v>0</v>
          </cell>
          <cell r="IW104">
            <v>0</v>
          </cell>
          <cell r="IX104">
            <v>0</v>
          </cell>
          <cell r="IY104">
            <v>509.59348974</v>
          </cell>
          <cell r="IZ104">
            <v>0</v>
          </cell>
          <cell r="JA104">
            <v>24.921999999999997</v>
          </cell>
          <cell r="JB104">
            <v>0</v>
          </cell>
          <cell r="JC104">
            <v>377.14400000000001</v>
          </cell>
          <cell r="JD104">
            <v>377.14400000000001</v>
          </cell>
          <cell r="JE104">
            <v>0</v>
          </cell>
          <cell r="JF104">
            <v>0</v>
          </cell>
          <cell r="JG104">
            <v>33</v>
          </cell>
          <cell r="JH104">
            <v>0</v>
          </cell>
          <cell r="JI104">
            <v>33</v>
          </cell>
          <cell r="JJ104">
            <v>166.82267041</v>
          </cell>
          <cell r="JK104">
            <v>0</v>
          </cell>
          <cell r="JL104">
            <v>7.0890000000000004</v>
          </cell>
          <cell r="JM104">
            <v>0</v>
          </cell>
          <cell r="JN104">
            <v>126.196</v>
          </cell>
          <cell r="JO104">
            <v>126.196</v>
          </cell>
          <cell r="JP104">
            <v>0</v>
          </cell>
          <cell r="JQ104">
            <v>0</v>
          </cell>
          <cell r="JR104">
            <v>1</v>
          </cell>
          <cell r="JS104">
            <v>0</v>
          </cell>
          <cell r="JT104">
            <v>1</v>
          </cell>
          <cell r="JU104">
            <v>342.77081932999999</v>
          </cell>
          <cell r="JV104">
            <v>0</v>
          </cell>
          <cell r="JW104">
            <v>17.832999999999998</v>
          </cell>
          <cell r="JX104">
            <v>0</v>
          </cell>
          <cell r="JY104">
            <v>250.94800000000001</v>
          </cell>
          <cell r="JZ104">
            <v>250.94800000000001</v>
          </cell>
          <cell r="KA104">
            <v>0</v>
          </cell>
          <cell r="KB104">
            <v>0</v>
          </cell>
          <cell r="KC104">
            <v>32</v>
          </cell>
          <cell r="KD104">
            <v>0</v>
          </cell>
          <cell r="KE104">
            <v>32</v>
          </cell>
          <cell r="KF104">
            <v>0</v>
          </cell>
          <cell r="KG104">
            <v>0</v>
          </cell>
          <cell r="KH104">
            <v>0</v>
          </cell>
          <cell r="KI104">
            <v>0</v>
          </cell>
          <cell r="KJ104">
            <v>0</v>
          </cell>
          <cell r="KK104">
            <v>0</v>
          </cell>
          <cell r="KL104">
            <v>0</v>
          </cell>
          <cell r="KM104">
            <v>0</v>
          </cell>
          <cell r="KN104">
            <v>0</v>
          </cell>
          <cell r="KO104">
            <v>0</v>
          </cell>
          <cell r="KP104">
            <v>0</v>
          </cell>
          <cell r="KQ104">
            <v>0</v>
          </cell>
          <cell r="KR104">
            <v>0</v>
          </cell>
          <cell r="KS104">
            <v>0</v>
          </cell>
          <cell r="KT104">
            <v>0</v>
          </cell>
          <cell r="KU104">
            <v>0</v>
          </cell>
          <cell r="KV104">
            <v>0</v>
          </cell>
          <cell r="KW104">
            <v>0</v>
          </cell>
          <cell r="KX104">
            <v>0</v>
          </cell>
          <cell r="KY104">
            <v>0</v>
          </cell>
          <cell r="KZ104">
            <v>0</v>
          </cell>
          <cell r="LA104">
            <v>0</v>
          </cell>
          <cell r="LB104">
            <v>342.77081932999999</v>
          </cell>
          <cell r="LC104">
            <v>0</v>
          </cell>
          <cell r="LD104">
            <v>17.832999999999998</v>
          </cell>
          <cell r="LE104">
            <v>0</v>
          </cell>
          <cell r="LF104">
            <v>250.94800000000001</v>
          </cell>
          <cell r="LG104">
            <v>250.94800000000001</v>
          </cell>
          <cell r="LH104">
            <v>0</v>
          </cell>
          <cell r="LI104">
            <v>0</v>
          </cell>
          <cell r="LJ104">
            <v>32</v>
          </cell>
          <cell r="LK104">
            <v>0</v>
          </cell>
          <cell r="LL104">
            <v>32</v>
          </cell>
          <cell r="LQ104">
            <v>0</v>
          </cell>
          <cell r="LR104">
            <v>55.8</v>
          </cell>
          <cell r="LS104">
            <v>0</v>
          </cell>
          <cell r="LT104">
            <v>0</v>
          </cell>
          <cell r="LU104">
            <v>0</v>
          </cell>
          <cell r="LX104">
            <v>0</v>
          </cell>
          <cell r="LY104">
            <v>0</v>
          </cell>
          <cell r="LZ104">
            <v>0</v>
          </cell>
          <cell r="MA104">
            <v>0</v>
          </cell>
          <cell r="MB104">
            <v>0</v>
          </cell>
          <cell r="MC104">
            <v>0</v>
          </cell>
          <cell r="MD104">
            <v>0</v>
          </cell>
          <cell r="ME104">
            <v>0</v>
          </cell>
          <cell r="MF104">
            <v>0</v>
          </cell>
          <cell r="MG104">
            <v>0</v>
          </cell>
          <cell r="MH104">
            <v>0</v>
          </cell>
          <cell r="MI104">
            <v>0</v>
          </cell>
          <cell r="MJ104">
            <v>0</v>
          </cell>
          <cell r="MK104">
            <v>0</v>
          </cell>
          <cell r="ML104">
            <v>0</v>
          </cell>
          <cell r="MM104">
            <v>0</v>
          </cell>
          <cell r="MN104">
            <v>0</v>
          </cell>
          <cell r="MO104">
            <v>0</v>
          </cell>
          <cell r="MP104">
            <v>0</v>
          </cell>
          <cell r="MQ104">
            <v>0</v>
          </cell>
          <cell r="MR104">
            <v>0</v>
          </cell>
          <cell r="MS104">
            <v>0</v>
          </cell>
          <cell r="MT104">
            <v>0</v>
          </cell>
          <cell r="MU104">
            <v>0</v>
          </cell>
          <cell r="MV104">
            <v>0</v>
          </cell>
          <cell r="MW104">
            <v>0</v>
          </cell>
          <cell r="MX104">
            <v>0</v>
          </cell>
          <cell r="MY104">
            <v>0</v>
          </cell>
          <cell r="MZ104">
            <v>0</v>
          </cell>
          <cell r="NA104">
            <v>0</v>
          </cell>
          <cell r="NB104">
            <v>0</v>
          </cell>
          <cell r="NC104">
            <v>0</v>
          </cell>
          <cell r="ND104">
            <v>0</v>
          </cell>
          <cell r="NE104">
            <v>0</v>
          </cell>
          <cell r="NF104">
            <v>0</v>
          </cell>
          <cell r="NG104">
            <v>0</v>
          </cell>
          <cell r="NH104">
            <v>0</v>
          </cell>
          <cell r="NI104">
            <v>0</v>
          </cell>
          <cell r="NJ104">
            <v>0</v>
          </cell>
          <cell r="NK104">
            <v>0</v>
          </cell>
          <cell r="NL104">
            <v>0</v>
          </cell>
          <cell r="NM104">
            <v>0</v>
          </cell>
          <cell r="NN104">
            <v>0</v>
          </cell>
          <cell r="NO104">
            <v>0</v>
          </cell>
          <cell r="NP104">
            <v>0</v>
          </cell>
          <cell r="NQ104">
            <v>0</v>
          </cell>
          <cell r="NR104">
            <v>0</v>
          </cell>
          <cell r="NS104">
            <v>0</v>
          </cell>
          <cell r="NT104">
            <v>0</v>
          </cell>
          <cell r="NU104">
            <v>0</v>
          </cell>
          <cell r="NV104">
            <v>0</v>
          </cell>
          <cell r="NW104">
            <v>0</v>
          </cell>
          <cell r="NX104">
            <v>0</v>
          </cell>
          <cell r="NY104">
            <v>0</v>
          </cell>
          <cell r="NZ104">
            <v>0</v>
          </cell>
          <cell r="OA104">
            <v>0</v>
          </cell>
          <cell r="OB104">
            <v>0</v>
          </cell>
          <cell r="OC104">
            <v>0</v>
          </cell>
          <cell r="OD104">
            <v>0</v>
          </cell>
          <cell r="OE104">
            <v>0</v>
          </cell>
          <cell r="OF104">
            <v>0</v>
          </cell>
          <cell r="OG104">
            <v>0</v>
          </cell>
          <cell r="OH104">
            <v>0</v>
          </cell>
          <cell r="OI104">
            <v>0</v>
          </cell>
          <cell r="OJ104">
            <v>0</v>
          </cell>
          <cell r="OL104" t="str">
            <v>нд</v>
          </cell>
          <cell r="OM104" t="str">
            <v>нд</v>
          </cell>
          <cell r="ON104" t="str">
            <v>нд</v>
          </cell>
          <cell r="OO104" t="str">
            <v>нд</v>
          </cell>
          <cell r="OP104" t="str">
            <v>нд</v>
          </cell>
          <cell r="OT104">
            <v>9766.9821273165726</v>
          </cell>
          <cell r="OV104">
            <v>709.20500000000004</v>
          </cell>
          <cell r="OW104">
            <v>119.191</v>
          </cell>
          <cell r="OX104">
            <v>0</v>
          </cell>
          <cell r="OY104">
            <v>10851</v>
          </cell>
          <cell r="OZ104">
            <v>2146.0064287200003</v>
          </cell>
        </row>
        <row r="105">
          <cell r="A105" t="str">
            <v>Г</v>
          </cell>
          <cell r="B105" t="str">
            <v>1.2.1.4</v>
          </cell>
          <cell r="C105" t="str">
            <v>Подключение объектов теплоснабжения к системам теплоснабжения, всего, в том числе:</v>
          </cell>
          <cell r="D105" t="str">
            <v>Г</v>
          </cell>
          <cell r="E105">
            <v>0</v>
          </cell>
          <cell r="H105">
            <v>0</v>
          </cell>
          <cell r="J105">
            <v>3932.6022027855006</v>
          </cell>
          <cell r="K105">
            <v>0</v>
          </cell>
          <cell r="L105">
            <v>3932.6022027855006</v>
          </cell>
          <cell r="M105">
            <v>818.12398278000001</v>
          </cell>
          <cell r="N105">
            <v>0</v>
          </cell>
          <cell r="O105">
            <v>245.11748446749993</v>
          </cell>
          <cell r="P105">
            <v>749.55393913499995</v>
          </cell>
          <cell r="Q105">
            <v>2119.8067964030001</v>
          </cell>
          <cell r="R105">
            <v>0</v>
          </cell>
          <cell r="S105">
            <v>0</v>
          </cell>
          <cell r="T105">
            <v>0</v>
          </cell>
          <cell r="U105">
            <v>0</v>
          </cell>
          <cell r="V105">
            <v>0</v>
          </cell>
          <cell r="W105">
            <v>0</v>
          </cell>
          <cell r="X105">
            <v>0</v>
          </cell>
          <cell r="Y105">
            <v>0</v>
          </cell>
          <cell r="Z105">
            <v>0</v>
          </cell>
          <cell r="AA105">
            <v>0</v>
          </cell>
          <cell r="AB105">
            <v>0</v>
          </cell>
          <cell r="AC105">
            <v>0</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v>0</v>
          </cell>
          <cell r="BB105" t="str">
            <v/>
          </cell>
          <cell r="BC105" t="str">
            <v/>
          </cell>
          <cell r="BD105" t="str">
            <v/>
          </cell>
          <cell r="BE105" t="str">
            <v/>
          </cell>
          <cell r="BF105">
            <v>0</v>
          </cell>
          <cell r="BG105">
            <v>0</v>
          </cell>
          <cell r="BH105">
            <v>0</v>
          </cell>
          <cell r="BI105">
            <v>0</v>
          </cell>
          <cell r="BJ105">
            <v>0</v>
          </cell>
          <cell r="BK105">
            <v>0</v>
          </cell>
          <cell r="BL105">
            <v>0</v>
          </cell>
          <cell r="BM105">
            <v>0</v>
          </cell>
          <cell r="BN105">
            <v>0</v>
          </cell>
          <cell r="BO105">
            <v>0</v>
          </cell>
          <cell r="BP105">
            <v>0</v>
          </cell>
          <cell r="BQ105">
            <v>0</v>
          </cell>
          <cell r="BR105">
            <v>0</v>
          </cell>
          <cell r="BS105">
            <v>0</v>
          </cell>
          <cell r="BT105">
            <v>0</v>
          </cell>
          <cell r="BU105">
            <v>0</v>
          </cell>
          <cell r="BV105">
            <v>0</v>
          </cell>
          <cell r="BW105">
            <v>0</v>
          </cell>
          <cell r="BX105">
            <v>0</v>
          </cell>
          <cell r="BY105">
            <v>0</v>
          </cell>
          <cell r="BZ105">
            <v>0</v>
          </cell>
          <cell r="CA105">
            <v>0</v>
          </cell>
          <cell r="CB105">
            <v>0</v>
          </cell>
          <cell r="CC105">
            <v>0</v>
          </cell>
          <cell r="CD105">
            <v>0</v>
          </cell>
          <cell r="CE105">
            <v>0</v>
          </cell>
          <cell r="CF105">
            <v>0</v>
          </cell>
          <cell r="CG105">
            <v>0</v>
          </cell>
          <cell r="CH105">
            <v>0</v>
          </cell>
          <cell r="CI105">
            <v>0</v>
          </cell>
          <cell r="CJ105">
            <v>0</v>
          </cell>
          <cell r="CK105">
            <v>0</v>
          </cell>
          <cell r="CL105">
            <v>0</v>
          </cell>
          <cell r="CM105">
            <v>0</v>
          </cell>
          <cell r="CN105">
            <v>0</v>
          </cell>
          <cell r="CO105">
            <v>0</v>
          </cell>
          <cell r="CP105">
            <v>0</v>
          </cell>
          <cell r="CQ105" t="str">
            <v/>
          </cell>
          <cell r="CR105" t="str">
            <v/>
          </cell>
          <cell r="CS105" t="str">
            <v/>
          </cell>
          <cell r="CT105" t="str">
            <v/>
          </cell>
          <cell r="CU105">
            <v>0</v>
          </cell>
          <cell r="CX105">
            <v>11773.071493446381</v>
          </cell>
          <cell r="CY105">
            <v>2007.6103241393257</v>
          </cell>
          <cell r="CZ105">
            <v>3841.5348877713004</v>
          </cell>
          <cell r="DA105">
            <v>3963.2928893735866</v>
          </cell>
          <cell r="DB105">
            <v>1960.6333921621663</v>
          </cell>
          <cell r="DE105">
            <v>0</v>
          </cell>
          <cell r="DG105">
            <v>2648.4101105499999</v>
          </cell>
          <cell r="DH105">
            <v>0</v>
          </cell>
          <cell r="DI105">
            <v>2648.4101105499999</v>
          </cell>
          <cell r="DJ105">
            <v>221.79169244000005</v>
          </cell>
          <cell r="DK105">
            <v>951.39924857999995</v>
          </cell>
          <cell r="DL105">
            <v>1337.37306115</v>
          </cell>
          <cell r="DM105">
            <v>137.84610837999995</v>
          </cell>
          <cell r="DN105">
            <v>3379.4845325921287</v>
          </cell>
          <cell r="DS105">
            <v>73</v>
          </cell>
          <cell r="DT105">
            <v>202.23975001333304</v>
          </cell>
          <cell r="DU105">
            <v>340.55043894068166</v>
          </cell>
          <cell r="DV105">
            <v>2763.6943436381139</v>
          </cell>
          <cell r="DW105">
            <v>202.23975001333304</v>
          </cell>
          <cell r="DX105" t="str">
            <v/>
          </cell>
          <cell r="DY105" t="str">
            <v/>
          </cell>
          <cell r="DZ105" t="str">
            <v/>
          </cell>
          <cell r="EA105" t="str">
            <v/>
          </cell>
          <cell r="EB105">
            <v>0</v>
          </cell>
          <cell r="EC105">
            <v>1131.7356273999999</v>
          </cell>
          <cell r="ED105">
            <v>17.569210549999998</v>
          </cell>
          <cell r="EE105">
            <v>335.6327546</v>
          </cell>
          <cell r="EF105">
            <v>669.69608814999992</v>
          </cell>
          <cell r="EG105">
            <v>108.83757410000001</v>
          </cell>
          <cell r="EH105">
            <v>210.02252780000001</v>
          </cell>
          <cell r="EI105">
            <v>3.2610385900000001</v>
          </cell>
          <cell r="EJ105">
            <v>51.45580812</v>
          </cell>
          <cell r="EK105">
            <v>131.85455195</v>
          </cell>
          <cell r="EL105">
            <v>23.451129139999999</v>
          </cell>
          <cell r="EM105">
            <v>921.71309960000008</v>
          </cell>
          <cell r="EN105">
            <v>14.308171959999999</v>
          </cell>
          <cell r="EO105">
            <v>284.17694647999997</v>
          </cell>
          <cell r="EP105">
            <v>537.84153619999995</v>
          </cell>
          <cell r="EQ105">
            <v>85.386444960000006</v>
          </cell>
          <cell r="ER105">
            <v>0</v>
          </cell>
          <cell r="ES105">
            <v>0</v>
          </cell>
          <cell r="ET105">
            <v>0</v>
          </cell>
          <cell r="EU105">
            <v>0</v>
          </cell>
          <cell r="EV105">
            <v>0</v>
          </cell>
          <cell r="EW105">
            <v>0</v>
          </cell>
          <cell r="EX105">
            <v>0</v>
          </cell>
          <cell r="EY105">
            <v>0</v>
          </cell>
          <cell r="EZ105">
            <v>0</v>
          </cell>
          <cell r="FA105">
            <v>0</v>
          </cell>
          <cell r="FB105">
            <v>921.71309960000008</v>
          </cell>
          <cell r="FC105">
            <v>14.308171959999999</v>
          </cell>
          <cell r="FD105">
            <v>284.17694647999997</v>
          </cell>
          <cell r="FE105">
            <v>537.84153619999995</v>
          </cell>
          <cell r="FF105">
            <v>85.386444960000006</v>
          </cell>
          <cell r="FG105" t="str">
            <v/>
          </cell>
          <cell r="FH105" t="str">
            <v/>
          </cell>
          <cell r="FI105" t="str">
            <v/>
          </cell>
          <cell r="FJ105" t="str">
            <v/>
          </cell>
          <cell r="FK105">
            <v>0</v>
          </cell>
          <cell r="FN105">
            <v>11773.071493446381</v>
          </cell>
          <cell r="FO105">
            <v>0</v>
          </cell>
          <cell r="FP105">
            <v>376.37899999999996</v>
          </cell>
          <cell r="FQ105">
            <v>0</v>
          </cell>
          <cell r="FR105">
            <v>2003.7250082983335</v>
          </cell>
          <cell r="FS105">
            <v>1945.1350082983336</v>
          </cell>
          <cell r="FT105">
            <v>2.74</v>
          </cell>
          <cell r="FU105">
            <v>55.85</v>
          </cell>
          <cell r="FV105">
            <v>148252</v>
          </cell>
          <cell r="FW105">
            <v>0</v>
          </cell>
          <cell r="FX105">
            <v>148252</v>
          </cell>
          <cell r="FZ105">
            <v>758.40588715000001</v>
          </cell>
          <cell r="GA105">
            <v>0</v>
          </cell>
          <cell r="GB105">
            <v>14.109</v>
          </cell>
          <cell r="GC105">
            <v>0</v>
          </cell>
          <cell r="GD105">
            <v>323.55900000000003</v>
          </cell>
          <cell r="GE105">
            <v>323.55900000000003</v>
          </cell>
          <cell r="GF105">
            <v>0</v>
          </cell>
          <cell r="GG105">
            <v>0</v>
          </cell>
          <cell r="GH105">
            <v>5039</v>
          </cell>
          <cell r="GI105">
            <v>0</v>
          </cell>
          <cell r="GJ105">
            <v>5039</v>
          </cell>
          <cell r="GK105">
            <v>6140.1608410664994</v>
          </cell>
          <cell r="GL105">
            <v>0</v>
          </cell>
          <cell r="GM105">
            <v>258.77600000000001</v>
          </cell>
          <cell r="GN105">
            <v>0</v>
          </cell>
          <cell r="GO105">
            <v>1287.7640000000001</v>
          </cell>
          <cell r="GP105">
            <v>1232.03</v>
          </cell>
          <cell r="GQ105">
            <v>0</v>
          </cell>
          <cell r="GR105">
            <v>51.734000000000002</v>
          </cell>
          <cell r="GS105">
            <v>76404</v>
          </cell>
          <cell r="GT105">
            <v>0</v>
          </cell>
          <cell r="GU105">
            <v>76404</v>
          </cell>
          <cell r="GV105">
            <v>0</v>
          </cell>
          <cell r="GW105">
            <v>0</v>
          </cell>
          <cell r="GX105">
            <v>0</v>
          </cell>
          <cell r="GY105">
            <v>0</v>
          </cell>
          <cell r="GZ105">
            <v>0</v>
          </cell>
          <cell r="HA105">
            <v>0</v>
          </cell>
          <cell r="HB105">
            <v>0</v>
          </cell>
          <cell r="HC105">
            <v>0</v>
          </cell>
          <cell r="HD105">
            <v>0</v>
          </cell>
          <cell r="HE105">
            <v>0</v>
          </cell>
          <cell r="HF105">
            <v>0</v>
          </cell>
          <cell r="HG105">
            <v>0</v>
          </cell>
          <cell r="HH105">
            <v>0</v>
          </cell>
          <cell r="HI105">
            <v>0</v>
          </cell>
          <cell r="HJ105">
            <v>0</v>
          </cell>
          <cell r="HK105">
            <v>0</v>
          </cell>
          <cell r="HL105">
            <v>0</v>
          </cell>
          <cell r="HM105">
            <v>0</v>
          </cell>
          <cell r="HN105">
            <v>0</v>
          </cell>
          <cell r="HO105">
            <v>0</v>
          </cell>
          <cell r="HP105">
            <v>0</v>
          </cell>
          <cell r="HQ105">
            <v>0</v>
          </cell>
          <cell r="HR105">
            <v>1143.433344503333</v>
          </cell>
          <cell r="HS105">
            <v>0</v>
          </cell>
          <cell r="HT105">
            <v>105</v>
          </cell>
          <cell r="HU105">
            <v>0</v>
          </cell>
          <cell r="HV105">
            <v>0</v>
          </cell>
          <cell r="HW105">
            <v>0</v>
          </cell>
          <cell r="HX105">
            <v>0</v>
          </cell>
          <cell r="HY105">
            <v>0</v>
          </cell>
          <cell r="HZ105">
            <v>1</v>
          </cell>
          <cell r="IA105">
            <v>0</v>
          </cell>
          <cell r="IB105">
            <v>1</v>
          </cell>
          <cell r="IC105">
            <v>4996.7274965631668</v>
          </cell>
          <cell r="ID105">
            <v>0</v>
          </cell>
          <cell r="IE105">
            <v>153.77599999999998</v>
          </cell>
          <cell r="IF105">
            <v>0</v>
          </cell>
          <cell r="IG105">
            <v>1287.7640000000001</v>
          </cell>
          <cell r="IH105">
            <v>1232.03</v>
          </cell>
          <cell r="II105">
            <v>0</v>
          </cell>
          <cell r="IJ105">
            <v>51.734000000000002</v>
          </cell>
          <cell r="IK105">
            <v>76403</v>
          </cell>
          <cell r="IL105">
            <v>0</v>
          </cell>
          <cell r="IM105">
            <v>76403</v>
          </cell>
          <cell r="IN105">
            <v>0</v>
          </cell>
          <cell r="IO105">
            <v>0</v>
          </cell>
          <cell r="IP105">
            <v>0</v>
          </cell>
          <cell r="IQ105">
            <v>0</v>
          </cell>
          <cell r="IR105">
            <v>0</v>
          </cell>
          <cell r="IS105">
            <v>0</v>
          </cell>
          <cell r="IT105">
            <v>0</v>
          </cell>
          <cell r="IU105">
            <v>0</v>
          </cell>
          <cell r="IV105">
            <v>0</v>
          </cell>
          <cell r="IW105">
            <v>0</v>
          </cell>
          <cell r="IX105">
            <v>0</v>
          </cell>
          <cell r="IY105">
            <v>509.59348974</v>
          </cell>
          <cell r="IZ105">
            <v>0</v>
          </cell>
          <cell r="JA105">
            <v>24.921999999999997</v>
          </cell>
          <cell r="JB105">
            <v>0</v>
          </cell>
          <cell r="JC105">
            <v>377.14400000000001</v>
          </cell>
          <cell r="JD105">
            <v>377.14400000000001</v>
          </cell>
          <cell r="JE105">
            <v>0</v>
          </cell>
          <cell r="JF105">
            <v>0</v>
          </cell>
          <cell r="JG105">
            <v>33</v>
          </cell>
          <cell r="JH105">
            <v>0</v>
          </cell>
          <cell r="JI105">
            <v>33</v>
          </cell>
          <cell r="JJ105">
            <v>166.82267041</v>
          </cell>
          <cell r="JK105">
            <v>0</v>
          </cell>
          <cell r="JL105">
            <v>7.0890000000000004</v>
          </cell>
          <cell r="JM105">
            <v>0</v>
          </cell>
          <cell r="JN105">
            <v>126.196</v>
          </cell>
          <cell r="JO105">
            <v>126.196</v>
          </cell>
          <cell r="JP105">
            <v>0</v>
          </cell>
          <cell r="JQ105">
            <v>0</v>
          </cell>
          <cell r="JR105">
            <v>1</v>
          </cell>
          <cell r="JS105">
            <v>0</v>
          </cell>
          <cell r="JT105">
            <v>1</v>
          </cell>
          <cell r="JU105">
            <v>342.77081932999999</v>
          </cell>
          <cell r="JV105">
            <v>0</v>
          </cell>
          <cell r="JW105">
            <v>17.832999999999998</v>
          </cell>
          <cell r="JX105">
            <v>0</v>
          </cell>
          <cell r="JY105">
            <v>250.94800000000001</v>
          </cell>
          <cell r="JZ105">
            <v>250.94800000000001</v>
          </cell>
          <cell r="KA105">
            <v>0</v>
          </cell>
          <cell r="KB105">
            <v>0</v>
          </cell>
          <cell r="KC105">
            <v>32</v>
          </cell>
          <cell r="KD105">
            <v>0</v>
          </cell>
          <cell r="KE105">
            <v>32</v>
          </cell>
          <cell r="KF105">
            <v>0</v>
          </cell>
          <cell r="KG105">
            <v>0</v>
          </cell>
          <cell r="KH105">
            <v>0</v>
          </cell>
          <cell r="KI105">
            <v>0</v>
          </cell>
          <cell r="KJ105">
            <v>0</v>
          </cell>
          <cell r="KK105">
            <v>0</v>
          </cell>
          <cell r="KL105">
            <v>0</v>
          </cell>
          <cell r="KM105">
            <v>0</v>
          </cell>
          <cell r="KN105">
            <v>0</v>
          </cell>
          <cell r="KO105">
            <v>0</v>
          </cell>
          <cell r="KP105">
            <v>0</v>
          </cell>
          <cell r="KQ105">
            <v>0</v>
          </cell>
          <cell r="KR105">
            <v>0</v>
          </cell>
          <cell r="KS105">
            <v>0</v>
          </cell>
          <cell r="KT105">
            <v>0</v>
          </cell>
          <cell r="KU105">
            <v>0</v>
          </cell>
          <cell r="KV105">
            <v>0</v>
          </cell>
          <cell r="KW105">
            <v>0</v>
          </cell>
          <cell r="KX105">
            <v>0</v>
          </cell>
          <cell r="KY105">
            <v>0</v>
          </cell>
          <cell r="KZ105">
            <v>0</v>
          </cell>
          <cell r="LA105">
            <v>0</v>
          </cell>
          <cell r="LB105">
            <v>342.77081932999999</v>
          </cell>
          <cell r="LC105">
            <v>0</v>
          </cell>
          <cell r="LD105">
            <v>17.832999999999998</v>
          </cell>
          <cell r="LE105">
            <v>0</v>
          </cell>
          <cell r="LF105">
            <v>250.94800000000001</v>
          </cell>
          <cell r="LG105">
            <v>250.94800000000001</v>
          </cell>
          <cell r="LH105">
            <v>0</v>
          </cell>
          <cell r="LI105">
            <v>0</v>
          </cell>
          <cell r="LJ105">
            <v>32</v>
          </cell>
          <cell r="LK105">
            <v>0</v>
          </cell>
          <cell r="LL105">
            <v>32</v>
          </cell>
          <cell r="LQ105">
            <v>0</v>
          </cell>
          <cell r="LR105">
            <v>55.8</v>
          </cell>
          <cell r="LS105">
            <v>0</v>
          </cell>
          <cell r="LT105">
            <v>0</v>
          </cell>
          <cell r="LU105">
            <v>0</v>
          </cell>
          <cell r="LX105">
            <v>0</v>
          </cell>
          <cell r="LY105">
            <v>0</v>
          </cell>
          <cell r="LZ105">
            <v>0</v>
          </cell>
          <cell r="MA105">
            <v>0</v>
          </cell>
          <cell r="MB105">
            <v>0</v>
          </cell>
          <cell r="MC105">
            <v>0</v>
          </cell>
          <cell r="MD105">
            <v>0</v>
          </cell>
          <cell r="ME105">
            <v>0</v>
          </cell>
          <cell r="MF105">
            <v>0</v>
          </cell>
          <cell r="MG105">
            <v>0</v>
          </cell>
          <cell r="MH105">
            <v>0</v>
          </cell>
          <cell r="MI105">
            <v>0</v>
          </cell>
          <cell r="MJ105">
            <v>0</v>
          </cell>
          <cell r="MK105">
            <v>0</v>
          </cell>
          <cell r="ML105">
            <v>0</v>
          </cell>
          <cell r="MM105">
            <v>0</v>
          </cell>
          <cell r="MN105">
            <v>0</v>
          </cell>
          <cell r="MO105">
            <v>0</v>
          </cell>
          <cell r="MP105">
            <v>0</v>
          </cell>
          <cell r="MQ105">
            <v>0</v>
          </cell>
          <cell r="MR105">
            <v>0</v>
          </cell>
          <cell r="MS105">
            <v>0</v>
          </cell>
          <cell r="MT105">
            <v>0</v>
          </cell>
          <cell r="MU105">
            <v>0</v>
          </cell>
          <cell r="MV105">
            <v>0</v>
          </cell>
          <cell r="MW105">
            <v>0</v>
          </cell>
          <cell r="MX105">
            <v>0</v>
          </cell>
          <cell r="MY105">
            <v>0</v>
          </cell>
          <cell r="MZ105">
            <v>0</v>
          </cell>
          <cell r="NA105">
            <v>0</v>
          </cell>
          <cell r="NB105">
            <v>0</v>
          </cell>
          <cell r="NC105">
            <v>0</v>
          </cell>
          <cell r="ND105">
            <v>0</v>
          </cell>
          <cell r="NE105">
            <v>0</v>
          </cell>
          <cell r="NF105">
            <v>0</v>
          </cell>
          <cell r="NG105">
            <v>0</v>
          </cell>
          <cell r="NH105">
            <v>0</v>
          </cell>
          <cell r="NI105">
            <v>0</v>
          </cell>
          <cell r="NJ105">
            <v>0</v>
          </cell>
          <cell r="NK105">
            <v>0</v>
          </cell>
          <cell r="NL105">
            <v>0</v>
          </cell>
          <cell r="NM105">
            <v>0</v>
          </cell>
          <cell r="NN105">
            <v>0</v>
          </cell>
          <cell r="NO105">
            <v>0</v>
          </cell>
          <cell r="NP105">
            <v>0</v>
          </cell>
          <cell r="NQ105">
            <v>0</v>
          </cell>
          <cell r="NR105">
            <v>0</v>
          </cell>
          <cell r="NS105">
            <v>0</v>
          </cell>
          <cell r="NT105">
            <v>0</v>
          </cell>
          <cell r="NU105">
            <v>0</v>
          </cell>
          <cell r="NV105">
            <v>0</v>
          </cell>
          <cell r="NW105">
            <v>0</v>
          </cell>
          <cell r="NX105">
            <v>0</v>
          </cell>
          <cell r="NY105">
            <v>0</v>
          </cell>
          <cell r="NZ105">
            <v>0</v>
          </cell>
          <cell r="OA105">
            <v>0</v>
          </cell>
          <cell r="OB105">
            <v>0</v>
          </cell>
          <cell r="OC105">
            <v>0</v>
          </cell>
          <cell r="OD105">
            <v>0</v>
          </cell>
          <cell r="OE105">
            <v>0</v>
          </cell>
          <cell r="OF105">
            <v>0</v>
          </cell>
          <cell r="OG105">
            <v>0</v>
          </cell>
          <cell r="OH105">
            <v>0</v>
          </cell>
          <cell r="OI105">
            <v>0</v>
          </cell>
          <cell r="OJ105">
            <v>0</v>
          </cell>
          <cell r="OL105" t="str">
            <v>нд</v>
          </cell>
          <cell r="OM105" t="str">
            <v>нд</v>
          </cell>
          <cell r="ON105" t="str">
            <v>нд</v>
          </cell>
          <cell r="OO105" t="str">
            <v>нд</v>
          </cell>
          <cell r="OP105" t="str">
            <v>нд</v>
          </cell>
          <cell r="OT105">
            <v>9766.9821273165726</v>
          </cell>
          <cell r="OV105">
            <v>709.20500000000004</v>
          </cell>
          <cell r="OW105">
            <v>119.191</v>
          </cell>
          <cell r="OX105">
            <v>0</v>
          </cell>
          <cell r="OY105">
            <v>10851</v>
          </cell>
          <cell r="OZ105">
            <v>2146.0064287200003</v>
          </cell>
        </row>
        <row r="106">
          <cell r="A106" t="str">
            <v>Г</v>
          </cell>
          <cell r="B106" t="str">
            <v>1.2.2</v>
          </cell>
          <cell r="C106" t="str">
            <v>Реконструкция объектов по производству электрической энергии, объектов теплоснабжения и прочих объектов основных средств, всего, в том числе:</v>
          </cell>
          <cell r="D106" t="str">
            <v>Г</v>
          </cell>
          <cell r="E106">
            <v>0</v>
          </cell>
          <cell r="H106">
            <v>0</v>
          </cell>
          <cell r="J106">
            <v>3932.6022027855006</v>
          </cell>
          <cell r="K106">
            <v>0</v>
          </cell>
          <cell r="L106">
            <v>3932.6022027855006</v>
          </cell>
          <cell r="M106">
            <v>818.12398278000001</v>
          </cell>
          <cell r="N106">
            <v>0</v>
          </cell>
          <cell r="O106">
            <v>245.11748446749993</v>
          </cell>
          <cell r="P106">
            <v>749.55393913499995</v>
          </cell>
          <cell r="Q106">
            <v>2119.8067964030001</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cell r="BA106">
            <v>0</v>
          </cell>
          <cell r="BB106" t="str">
            <v/>
          </cell>
          <cell r="BC106" t="str">
            <v/>
          </cell>
          <cell r="BD106" t="str">
            <v/>
          </cell>
          <cell r="BE106" t="str">
            <v/>
          </cell>
          <cell r="BF106">
            <v>0</v>
          </cell>
          <cell r="BG106">
            <v>0</v>
          </cell>
          <cell r="BH106">
            <v>0</v>
          </cell>
          <cell r="BI106">
            <v>0</v>
          </cell>
          <cell r="BJ106">
            <v>0</v>
          </cell>
          <cell r="BK106">
            <v>0</v>
          </cell>
          <cell r="BL106">
            <v>0</v>
          </cell>
          <cell r="BM106">
            <v>0</v>
          </cell>
          <cell r="BN106">
            <v>0</v>
          </cell>
          <cell r="BO106">
            <v>0</v>
          </cell>
          <cell r="BP106">
            <v>0</v>
          </cell>
          <cell r="BQ106">
            <v>0</v>
          </cell>
          <cell r="BR106">
            <v>0</v>
          </cell>
          <cell r="BS106">
            <v>0</v>
          </cell>
          <cell r="BT106">
            <v>0</v>
          </cell>
          <cell r="BU106">
            <v>0</v>
          </cell>
          <cell r="BV106">
            <v>0</v>
          </cell>
          <cell r="BW106">
            <v>0</v>
          </cell>
          <cell r="BX106">
            <v>0</v>
          </cell>
          <cell r="BY106">
            <v>0</v>
          </cell>
          <cell r="BZ106">
            <v>0</v>
          </cell>
          <cell r="CA106">
            <v>0</v>
          </cell>
          <cell r="CB106">
            <v>0</v>
          </cell>
          <cell r="CC106">
            <v>0</v>
          </cell>
          <cell r="CD106">
            <v>0</v>
          </cell>
          <cell r="CE106">
            <v>0</v>
          </cell>
          <cell r="CF106">
            <v>0</v>
          </cell>
          <cell r="CG106">
            <v>0</v>
          </cell>
          <cell r="CH106">
            <v>0</v>
          </cell>
          <cell r="CI106">
            <v>0</v>
          </cell>
          <cell r="CJ106">
            <v>0</v>
          </cell>
          <cell r="CK106">
            <v>0</v>
          </cell>
          <cell r="CL106">
            <v>0</v>
          </cell>
          <cell r="CM106">
            <v>0</v>
          </cell>
          <cell r="CN106">
            <v>0</v>
          </cell>
          <cell r="CO106">
            <v>0</v>
          </cell>
          <cell r="CP106">
            <v>0</v>
          </cell>
          <cell r="CQ106" t="str">
            <v/>
          </cell>
          <cell r="CR106" t="str">
            <v/>
          </cell>
          <cell r="CS106" t="str">
            <v/>
          </cell>
          <cell r="CT106" t="str">
            <v/>
          </cell>
          <cell r="CU106">
            <v>0</v>
          </cell>
          <cell r="CX106">
            <v>11773.071493446381</v>
          </cell>
          <cell r="CY106">
            <v>2007.6103241393257</v>
          </cell>
          <cell r="CZ106">
            <v>3841.5348877713004</v>
          </cell>
          <cell r="DA106">
            <v>3963.2928893735866</v>
          </cell>
          <cell r="DB106">
            <v>1960.6333921621663</v>
          </cell>
          <cell r="DE106">
            <v>0</v>
          </cell>
          <cell r="DG106">
            <v>2648.4101105499999</v>
          </cell>
          <cell r="DH106">
            <v>0</v>
          </cell>
          <cell r="DI106">
            <v>2648.4101105499999</v>
          </cell>
          <cell r="DJ106">
            <v>221.79169244000005</v>
          </cell>
          <cell r="DK106">
            <v>951.39924857999995</v>
          </cell>
          <cell r="DL106">
            <v>1337.37306115</v>
          </cell>
          <cell r="DM106">
            <v>137.84610837999995</v>
          </cell>
          <cell r="DN106">
            <v>3379.4845325921287</v>
          </cell>
          <cell r="DS106">
            <v>73</v>
          </cell>
          <cell r="DT106">
            <v>202.23975001333304</v>
          </cell>
          <cell r="DU106">
            <v>340.55043894068166</v>
          </cell>
          <cell r="DV106">
            <v>2763.6943436381139</v>
          </cell>
          <cell r="DW106">
            <v>202.23975001333304</v>
          </cell>
          <cell r="DX106" t="str">
            <v/>
          </cell>
          <cell r="DY106" t="str">
            <v/>
          </cell>
          <cell r="DZ106" t="str">
            <v/>
          </cell>
          <cell r="EA106" t="str">
            <v/>
          </cell>
          <cell r="EB106">
            <v>0</v>
          </cell>
          <cell r="EC106">
            <v>1131.7356273999999</v>
          </cell>
          <cell r="ED106">
            <v>17.569210549999998</v>
          </cell>
          <cell r="EE106">
            <v>335.6327546</v>
          </cell>
          <cell r="EF106">
            <v>669.69608814999992</v>
          </cell>
          <cell r="EG106">
            <v>108.83757410000001</v>
          </cell>
          <cell r="EH106">
            <v>210.02252780000001</v>
          </cell>
          <cell r="EI106">
            <v>3.2610385900000001</v>
          </cell>
          <cell r="EJ106">
            <v>51.45580812</v>
          </cell>
          <cell r="EK106">
            <v>131.85455195</v>
          </cell>
          <cell r="EL106">
            <v>23.451129139999999</v>
          </cell>
          <cell r="EM106">
            <v>921.71309960000008</v>
          </cell>
          <cell r="EN106">
            <v>14.308171959999999</v>
          </cell>
          <cell r="EO106">
            <v>284.17694647999997</v>
          </cell>
          <cell r="EP106">
            <v>537.84153619999995</v>
          </cell>
          <cell r="EQ106">
            <v>85.386444960000006</v>
          </cell>
          <cell r="ER106">
            <v>0</v>
          </cell>
          <cell r="ES106">
            <v>0</v>
          </cell>
          <cell r="ET106">
            <v>0</v>
          </cell>
          <cell r="EU106">
            <v>0</v>
          </cell>
          <cell r="EV106">
            <v>0</v>
          </cell>
          <cell r="EW106">
            <v>0</v>
          </cell>
          <cell r="EX106">
            <v>0</v>
          </cell>
          <cell r="EY106">
            <v>0</v>
          </cell>
          <cell r="EZ106">
            <v>0</v>
          </cell>
          <cell r="FA106">
            <v>0</v>
          </cell>
          <cell r="FB106">
            <v>921.71309960000008</v>
          </cell>
          <cell r="FC106">
            <v>14.308171959999999</v>
          </cell>
          <cell r="FD106">
            <v>284.17694647999997</v>
          </cell>
          <cell r="FE106">
            <v>537.84153619999995</v>
          </cell>
          <cell r="FF106">
            <v>85.386444960000006</v>
          </cell>
          <cell r="FG106" t="str">
            <v/>
          </cell>
          <cell r="FH106" t="str">
            <v/>
          </cell>
          <cell r="FI106" t="str">
            <v/>
          </cell>
          <cell r="FJ106" t="str">
            <v/>
          </cell>
          <cell r="FK106">
            <v>0</v>
          </cell>
          <cell r="FN106">
            <v>11773.071493446381</v>
          </cell>
          <cell r="FO106">
            <v>0</v>
          </cell>
          <cell r="FP106">
            <v>376.37899999999996</v>
          </cell>
          <cell r="FQ106">
            <v>0</v>
          </cell>
          <cell r="FR106">
            <v>2003.7250082983335</v>
          </cell>
          <cell r="FS106">
            <v>1945.1350082983336</v>
          </cell>
          <cell r="FT106">
            <v>2.74</v>
          </cell>
          <cell r="FU106">
            <v>55.85</v>
          </cell>
          <cell r="FV106">
            <v>148252</v>
          </cell>
          <cell r="FW106">
            <v>0</v>
          </cell>
          <cell r="FX106">
            <v>148252</v>
          </cell>
          <cell r="FZ106">
            <v>758.40588715000001</v>
          </cell>
          <cell r="GA106">
            <v>0</v>
          </cell>
          <cell r="GB106">
            <v>14.109</v>
          </cell>
          <cell r="GC106">
            <v>0</v>
          </cell>
          <cell r="GD106">
            <v>323.55900000000003</v>
          </cell>
          <cell r="GE106">
            <v>323.55900000000003</v>
          </cell>
          <cell r="GF106">
            <v>0</v>
          </cell>
          <cell r="GG106">
            <v>0</v>
          </cell>
          <cell r="GH106">
            <v>5039</v>
          </cell>
          <cell r="GI106">
            <v>0</v>
          </cell>
          <cell r="GJ106">
            <v>5039</v>
          </cell>
          <cell r="GK106">
            <v>6140.1608410664994</v>
          </cell>
          <cell r="GL106">
            <v>0</v>
          </cell>
          <cell r="GM106">
            <v>258.77600000000001</v>
          </cell>
          <cell r="GN106">
            <v>0</v>
          </cell>
          <cell r="GO106">
            <v>1287.7640000000001</v>
          </cell>
          <cell r="GP106">
            <v>1232.03</v>
          </cell>
          <cell r="GQ106">
            <v>0</v>
          </cell>
          <cell r="GR106">
            <v>51.734000000000002</v>
          </cell>
          <cell r="GS106">
            <v>76404</v>
          </cell>
          <cell r="GT106">
            <v>0</v>
          </cell>
          <cell r="GU106">
            <v>76404</v>
          </cell>
          <cell r="GV106">
            <v>0</v>
          </cell>
          <cell r="GW106">
            <v>0</v>
          </cell>
          <cell r="GX106">
            <v>0</v>
          </cell>
          <cell r="GY106">
            <v>0</v>
          </cell>
          <cell r="GZ106">
            <v>0</v>
          </cell>
          <cell r="HA106">
            <v>0</v>
          </cell>
          <cell r="HB106">
            <v>0</v>
          </cell>
          <cell r="HC106">
            <v>0</v>
          </cell>
          <cell r="HD106">
            <v>0</v>
          </cell>
          <cell r="HE106">
            <v>0</v>
          </cell>
          <cell r="HF106">
            <v>0</v>
          </cell>
          <cell r="HG106">
            <v>0</v>
          </cell>
          <cell r="HH106">
            <v>0</v>
          </cell>
          <cell r="HI106">
            <v>0</v>
          </cell>
          <cell r="HJ106">
            <v>0</v>
          </cell>
          <cell r="HK106">
            <v>0</v>
          </cell>
          <cell r="HL106">
            <v>0</v>
          </cell>
          <cell r="HM106">
            <v>0</v>
          </cell>
          <cell r="HN106">
            <v>0</v>
          </cell>
          <cell r="HO106">
            <v>0</v>
          </cell>
          <cell r="HP106">
            <v>0</v>
          </cell>
          <cell r="HQ106">
            <v>0</v>
          </cell>
          <cell r="HR106">
            <v>1143.433344503333</v>
          </cell>
          <cell r="HS106">
            <v>0</v>
          </cell>
          <cell r="HT106">
            <v>105</v>
          </cell>
          <cell r="HU106">
            <v>0</v>
          </cell>
          <cell r="HV106">
            <v>0</v>
          </cell>
          <cell r="HW106">
            <v>0</v>
          </cell>
          <cell r="HX106">
            <v>0</v>
          </cell>
          <cell r="HY106">
            <v>0</v>
          </cell>
          <cell r="HZ106">
            <v>1</v>
          </cell>
          <cell r="IA106">
            <v>0</v>
          </cell>
          <cell r="IB106">
            <v>1</v>
          </cell>
          <cell r="IC106">
            <v>4996.7274965631668</v>
          </cell>
          <cell r="ID106">
            <v>0</v>
          </cell>
          <cell r="IE106">
            <v>153.77599999999998</v>
          </cell>
          <cell r="IF106">
            <v>0</v>
          </cell>
          <cell r="IG106">
            <v>1287.7640000000001</v>
          </cell>
          <cell r="IH106">
            <v>1232.03</v>
          </cell>
          <cell r="II106">
            <v>0</v>
          </cell>
          <cell r="IJ106">
            <v>51.734000000000002</v>
          </cell>
          <cell r="IK106">
            <v>76403</v>
          </cell>
          <cell r="IL106">
            <v>0</v>
          </cell>
          <cell r="IM106">
            <v>76403</v>
          </cell>
          <cell r="IN106">
            <v>0</v>
          </cell>
          <cell r="IO106">
            <v>0</v>
          </cell>
          <cell r="IP106">
            <v>0</v>
          </cell>
          <cell r="IQ106">
            <v>0</v>
          </cell>
          <cell r="IR106">
            <v>0</v>
          </cell>
          <cell r="IS106">
            <v>0</v>
          </cell>
          <cell r="IT106">
            <v>0</v>
          </cell>
          <cell r="IU106">
            <v>0</v>
          </cell>
          <cell r="IV106">
            <v>0</v>
          </cell>
          <cell r="IW106">
            <v>0</v>
          </cell>
          <cell r="IX106">
            <v>0</v>
          </cell>
          <cell r="IY106">
            <v>509.59348974</v>
          </cell>
          <cell r="IZ106">
            <v>0</v>
          </cell>
          <cell r="JA106">
            <v>24.921999999999997</v>
          </cell>
          <cell r="JB106">
            <v>0</v>
          </cell>
          <cell r="JC106">
            <v>377.14400000000001</v>
          </cell>
          <cell r="JD106">
            <v>377.14400000000001</v>
          </cell>
          <cell r="JE106">
            <v>0</v>
          </cell>
          <cell r="JF106">
            <v>0</v>
          </cell>
          <cell r="JG106">
            <v>33</v>
          </cell>
          <cell r="JH106">
            <v>0</v>
          </cell>
          <cell r="JI106">
            <v>33</v>
          </cell>
          <cell r="JJ106">
            <v>166.82267041</v>
          </cell>
          <cell r="JK106">
            <v>0</v>
          </cell>
          <cell r="JL106">
            <v>7.0890000000000004</v>
          </cell>
          <cell r="JM106">
            <v>0</v>
          </cell>
          <cell r="JN106">
            <v>126.196</v>
          </cell>
          <cell r="JO106">
            <v>126.196</v>
          </cell>
          <cell r="JP106">
            <v>0</v>
          </cell>
          <cell r="JQ106">
            <v>0</v>
          </cell>
          <cell r="JR106">
            <v>1</v>
          </cell>
          <cell r="JS106">
            <v>0</v>
          </cell>
          <cell r="JT106">
            <v>1</v>
          </cell>
          <cell r="JU106">
            <v>342.77081932999999</v>
          </cell>
          <cell r="JV106">
            <v>0</v>
          </cell>
          <cell r="JW106">
            <v>17.832999999999998</v>
          </cell>
          <cell r="JX106">
            <v>0</v>
          </cell>
          <cell r="JY106">
            <v>250.94800000000001</v>
          </cell>
          <cell r="JZ106">
            <v>250.94800000000001</v>
          </cell>
          <cell r="KA106">
            <v>0</v>
          </cell>
          <cell r="KB106">
            <v>0</v>
          </cell>
          <cell r="KC106">
            <v>32</v>
          </cell>
          <cell r="KD106">
            <v>0</v>
          </cell>
          <cell r="KE106">
            <v>32</v>
          </cell>
          <cell r="KF106">
            <v>0</v>
          </cell>
          <cell r="KG106">
            <v>0</v>
          </cell>
          <cell r="KH106">
            <v>0</v>
          </cell>
          <cell r="KI106">
            <v>0</v>
          </cell>
          <cell r="KJ106">
            <v>0</v>
          </cell>
          <cell r="KK106">
            <v>0</v>
          </cell>
          <cell r="KL106">
            <v>0</v>
          </cell>
          <cell r="KM106">
            <v>0</v>
          </cell>
          <cell r="KN106">
            <v>0</v>
          </cell>
          <cell r="KO106">
            <v>0</v>
          </cell>
          <cell r="KP106">
            <v>0</v>
          </cell>
          <cell r="KQ106">
            <v>0</v>
          </cell>
          <cell r="KR106">
            <v>0</v>
          </cell>
          <cell r="KS106">
            <v>0</v>
          </cell>
          <cell r="KT106">
            <v>0</v>
          </cell>
          <cell r="KU106">
            <v>0</v>
          </cell>
          <cell r="KV106">
            <v>0</v>
          </cell>
          <cell r="KW106">
            <v>0</v>
          </cell>
          <cell r="KX106">
            <v>0</v>
          </cell>
          <cell r="KY106">
            <v>0</v>
          </cell>
          <cell r="KZ106">
            <v>0</v>
          </cell>
          <cell r="LA106">
            <v>0</v>
          </cell>
          <cell r="LB106">
            <v>342.77081932999999</v>
          </cell>
          <cell r="LC106">
            <v>0</v>
          </cell>
          <cell r="LD106">
            <v>17.832999999999998</v>
          </cell>
          <cell r="LE106">
            <v>0</v>
          </cell>
          <cell r="LF106">
            <v>250.94800000000001</v>
          </cell>
          <cell r="LG106">
            <v>250.94800000000001</v>
          </cell>
          <cell r="LH106">
            <v>0</v>
          </cell>
          <cell r="LI106">
            <v>0</v>
          </cell>
          <cell r="LJ106">
            <v>32</v>
          </cell>
          <cell r="LK106">
            <v>0</v>
          </cell>
          <cell r="LL106">
            <v>32</v>
          </cell>
          <cell r="LQ106">
            <v>0</v>
          </cell>
          <cell r="LR106">
            <v>55.8</v>
          </cell>
          <cell r="LS106">
            <v>0</v>
          </cell>
          <cell r="LT106">
            <v>0</v>
          </cell>
          <cell r="LU106">
            <v>0</v>
          </cell>
          <cell r="LX106">
            <v>0</v>
          </cell>
          <cell r="LY106">
            <v>0</v>
          </cell>
          <cell r="LZ106">
            <v>0</v>
          </cell>
          <cell r="MA106">
            <v>0</v>
          </cell>
          <cell r="MB106">
            <v>0</v>
          </cell>
          <cell r="MC106">
            <v>0</v>
          </cell>
          <cell r="MD106">
            <v>0</v>
          </cell>
          <cell r="ME106">
            <v>0</v>
          </cell>
          <cell r="MF106">
            <v>0</v>
          </cell>
          <cell r="MG106">
            <v>0</v>
          </cell>
          <cell r="MH106">
            <v>0</v>
          </cell>
          <cell r="MI106">
            <v>0</v>
          </cell>
          <cell r="MJ106">
            <v>0</v>
          </cell>
          <cell r="MK106">
            <v>0</v>
          </cell>
          <cell r="ML106">
            <v>0</v>
          </cell>
          <cell r="MM106">
            <v>0</v>
          </cell>
          <cell r="MN106">
            <v>0</v>
          </cell>
          <cell r="MO106">
            <v>0</v>
          </cell>
          <cell r="MP106">
            <v>0</v>
          </cell>
          <cell r="MQ106">
            <v>0</v>
          </cell>
          <cell r="MR106">
            <v>0</v>
          </cell>
          <cell r="MS106">
            <v>0</v>
          </cell>
          <cell r="MT106">
            <v>0</v>
          </cell>
          <cell r="MU106">
            <v>0</v>
          </cell>
          <cell r="MV106">
            <v>0</v>
          </cell>
          <cell r="MW106">
            <v>0</v>
          </cell>
          <cell r="MX106">
            <v>0</v>
          </cell>
          <cell r="MY106">
            <v>0</v>
          </cell>
          <cell r="MZ106">
            <v>0</v>
          </cell>
          <cell r="NA106">
            <v>0</v>
          </cell>
          <cell r="NB106">
            <v>0</v>
          </cell>
          <cell r="NC106">
            <v>0</v>
          </cell>
          <cell r="ND106">
            <v>0</v>
          </cell>
          <cell r="NE106">
            <v>0</v>
          </cell>
          <cell r="NF106">
            <v>0</v>
          </cell>
          <cell r="NG106">
            <v>0</v>
          </cell>
          <cell r="NH106">
            <v>0</v>
          </cell>
          <cell r="NI106">
            <v>0</v>
          </cell>
          <cell r="NJ106">
            <v>0</v>
          </cell>
          <cell r="NK106">
            <v>0</v>
          </cell>
          <cell r="NL106">
            <v>0</v>
          </cell>
          <cell r="NM106">
            <v>0</v>
          </cell>
          <cell r="NN106">
            <v>0</v>
          </cell>
          <cell r="NO106">
            <v>0</v>
          </cell>
          <cell r="NP106">
            <v>0</v>
          </cell>
          <cell r="NQ106">
            <v>0</v>
          </cell>
          <cell r="NR106">
            <v>0</v>
          </cell>
          <cell r="NS106">
            <v>0</v>
          </cell>
          <cell r="NT106">
            <v>0</v>
          </cell>
          <cell r="NU106">
            <v>0</v>
          </cell>
          <cell r="NV106">
            <v>0</v>
          </cell>
          <cell r="NW106">
            <v>0</v>
          </cell>
          <cell r="NX106">
            <v>0</v>
          </cell>
          <cell r="NY106">
            <v>0</v>
          </cell>
          <cell r="NZ106">
            <v>0</v>
          </cell>
          <cell r="OA106">
            <v>0</v>
          </cell>
          <cell r="OB106">
            <v>0</v>
          </cell>
          <cell r="OC106">
            <v>0</v>
          </cell>
          <cell r="OD106">
            <v>0</v>
          </cell>
          <cell r="OE106">
            <v>0</v>
          </cell>
          <cell r="OF106">
            <v>0</v>
          </cell>
          <cell r="OG106">
            <v>0</v>
          </cell>
          <cell r="OH106">
            <v>0</v>
          </cell>
          <cell r="OI106">
            <v>0</v>
          </cell>
          <cell r="OJ106">
            <v>0</v>
          </cell>
          <cell r="OL106" t="str">
            <v>нд</v>
          </cell>
          <cell r="OM106" t="str">
            <v>нд</v>
          </cell>
          <cell r="ON106" t="str">
            <v>нд</v>
          </cell>
          <cell r="OO106" t="str">
            <v>нд</v>
          </cell>
          <cell r="OP106" t="str">
            <v>нд</v>
          </cell>
          <cell r="OT106">
            <v>9766.9821273165726</v>
          </cell>
          <cell r="OV106">
            <v>709.20500000000004</v>
          </cell>
          <cell r="OW106">
            <v>119.191</v>
          </cell>
          <cell r="OX106">
            <v>0</v>
          </cell>
          <cell r="OY106">
            <v>10851</v>
          </cell>
          <cell r="OZ106">
            <v>2146.0064287200003</v>
          </cell>
        </row>
        <row r="107">
          <cell r="A107" t="str">
            <v>Г</v>
          </cell>
          <cell r="B107" t="str">
            <v>1.2.2.1</v>
          </cell>
          <cell r="C107" t="str">
            <v>Реконструкция объектов по производству электрической энергии всего, в том числе:</v>
          </cell>
          <cell r="D107" t="str">
            <v>Г</v>
          </cell>
          <cell r="E107">
            <v>0</v>
          </cell>
          <cell r="H107">
            <v>0</v>
          </cell>
          <cell r="J107">
            <v>3932.6022027855006</v>
          </cell>
          <cell r="K107">
            <v>0</v>
          </cell>
          <cell r="L107">
            <v>3932.6022027855006</v>
          </cell>
          <cell r="M107">
            <v>818.12398278000001</v>
          </cell>
          <cell r="N107">
            <v>0</v>
          </cell>
          <cell r="O107">
            <v>245.11748446749993</v>
          </cell>
          <cell r="P107">
            <v>749.55393913499995</v>
          </cell>
          <cell r="Q107">
            <v>2119.8067964030001</v>
          </cell>
          <cell r="R107">
            <v>0</v>
          </cell>
          <cell r="S107">
            <v>0</v>
          </cell>
          <cell r="T107">
            <v>0</v>
          </cell>
          <cell r="U107">
            <v>0</v>
          </cell>
          <cell r="V107">
            <v>0</v>
          </cell>
          <cell r="W107">
            <v>0</v>
          </cell>
          <cell r="X107">
            <v>0</v>
          </cell>
          <cell r="Y107">
            <v>0</v>
          </cell>
          <cell r="Z107">
            <v>0</v>
          </cell>
          <cell r="AA107">
            <v>0</v>
          </cell>
          <cell r="AB107">
            <v>0</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v>0</v>
          </cell>
          <cell r="BB107" t="str">
            <v/>
          </cell>
          <cell r="BC107" t="str">
            <v/>
          </cell>
          <cell r="BD107" t="str">
            <v/>
          </cell>
          <cell r="BE107" t="str">
            <v/>
          </cell>
          <cell r="BF107">
            <v>0</v>
          </cell>
          <cell r="BG107">
            <v>0</v>
          </cell>
          <cell r="BH107">
            <v>0</v>
          </cell>
          <cell r="BI107">
            <v>0</v>
          </cell>
          <cell r="BJ107">
            <v>0</v>
          </cell>
          <cell r="BK107">
            <v>0</v>
          </cell>
          <cell r="BL107">
            <v>0</v>
          </cell>
          <cell r="BM107">
            <v>0</v>
          </cell>
          <cell r="BN107">
            <v>0</v>
          </cell>
          <cell r="BO107">
            <v>0</v>
          </cell>
          <cell r="BP107">
            <v>0</v>
          </cell>
          <cell r="BQ107">
            <v>0</v>
          </cell>
          <cell r="BR107">
            <v>0</v>
          </cell>
          <cell r="BS107">
            <v>0</v>
          </cell>
          <cell r="BT107">
            <v>0</v>
          </cell>
          <cell r="BU107">
            <v>0</v>
          </cell>
          <cell r="BV107">
            <v>0</v>
          </cell>
          <cell r="BW107">
            <v>0</v>
          </cell>
          <cell r="BX107">
            <v>0</v>
          </cell>
          <cell r="BY107">
            <v>0</v>
          </cell>
          <cell r="BZ107">
            <v>0</v>
          </cell>
          <cell r="CA107">
            <v>0</v>
          </cell>
          <cell r="CB107">
            <v>0</v>
          </cell>
          <cell r="CC107">
            <v>0</v>
          </cell>
          <cell r="CD107">
            <v>0</v>
          </cell>
          <cell r="CE107">
            <v>0</v>
          </cell>
          <cell r="CF107">
            <v>0</v>
          </cell>
          <cell r="CG107">
            <v>0</v>
          </cell>
          <cell r="CH107">
            <v>0</v>
          </cell>
          <cell r="CI107">
            <v>0</v>
          </cell>
          <cell r="CJ107">
            <v>0</v>
          </cell>
          <cell r="CK107">
            <v>0</v>
          </cell>
          <cell r="CL107">
            <v>0</v>
          </cell>
          <cell r="CM107">
            <v>0</v>
          </cell>
          <cell r="CN107">
            <v>0</v>
          </cell>
          <cell r="CO107">
            <v>0</v>
          </cell>
          <cell r="CP107">
            <v>0</v>
          </cell>
          <cell r="CQ107" t="str">
            <v/>
          </cell>
          <cell r="CR107" t="str">
            <v/>
          </cell>
          <cell r="CS107" t="str">
            <v/>
          </cell>
          <cell r="CT107" t="str">
            <v/>
          </cell>
          <cell r="CU107">
            <v>0</v>
          </cell>
          <cell r="CX107">
            <v>11773.071493446381</v>
          </cell>
          <cell r="CY107">
            <v>2007.6103241393257</v>
          </cell>
          <cell r="CZ107">
            <v>3841.5348877713004</v>
          </cell>
          <cell r="DA107">
            <v>3963.2928893735866</v>
          </cell>
          <cell r="DB107">
            <v>1960.6333921621663</v>
          </cell>
          <cell r="DE107">
            <v>0</v>
          </cell>
          <cell r="DG107">
            <v>2648.4101105499999</v>
          </cell>
          <cell r="DH107">
            <v>0</v>
          </cell>
          <cell r="DI107">
            <v>2648.4101105499999</v>
          </cell>
          <cell r="DJ107">
            <v>221.79169244000005</v>
          </cell>
          <cell r="DK107">
            <v>951.39924857999995</v>
          </cell>
          <cell r="DL107">
            <v>1337.37306115</v>
          </cell>
          <cell r="DM107">
            <v>137.84610837999995</v>
          </cell>
          <cell r="DN107">
            <v>3379.4845325921287</v>
          </cell>
          <cell r="DS107">
            <v>73</v>
          </cell>
          <cell r="DT107">
            <v>202.23975001333304</v>
          </cell>
          <cell r="DU107">
            <v>340.55043894068166</v>
          </cell>
          <cell r="DV107">
            <v>2763.6943436381139</v>
          </cell>
          <cell r="DW107">
            <v>202.23975001333304</v>
          </cell>
          <cell r="DX107" t="str">
            <v/>
          </cell>
          <cell r="DY107" t="str">
            <v/>
          </cell>
          <cell r="DZ107" t="str">
            <v/>
          </cell>
          <cell r="EA107" t="str">
            <v/>
          </cell>
          <cell r="EB107">
            <v>0</v>
          </cell>
          <cell r="EC107">
            <v>1131.7356273999999</v>
          </cell>
          <cell r="ED107">
            <v>17.569210549999998</v>
          </cell>
          <cell r="EE107">
            <v>335.6327546</v>
          </cell>
          <cell r="EF107">
            <v>669.69608814999992</v>
          </cell>
          <cell r="EG107">
            <v>108.83757410000001</v>
          </cell>
          <cell r="EH107">
            <v>210.02252780000001</v>
          </cell>
          <cell r="EI107">
            <v>3.2610385900000001</v>
          </cell>
          <cell r="EJ107">
            <v>51.45580812</v>
          </cell>
          <cell r="EK107">
            <v>131.85455195</v>
          </cell>
          <cell r="EL107">
            <v>23.451129139999999</v>
          </cell>
          <cell r="EM107">
            <v>921.71309960000008</v>
          </cell>
          <cell r="EN107">
            <v>14.308171959999999</v>
          </cell>
          <cell r="EO107">
            <v>284.17694647999997</v>
          </cell>
          <cell r="EP107">
            <v>537.84153619999995</v>
          </cell>
          <cell r="EQ107">
            <v>85.386444960000006</v>
          </cell>
          <cell r="ER107">
            <v>0</v>
          </cell>
          <cell r="ES107">
            <v>0</v>
          </cell>
          <cell r="ET107">
            <v>0</v>
          </cell>
          <cell r="EU107">
            <v>0</v>
          </cell>
          <cell r="EV107">
            <v>0</v>
          </cell>
          <cell r="EW107">
            <v>0</v>
          </cell>
          <cell r="EX107">
            <v>0</v>
          </cell>
          <cell r="EY107">
            <v>0</v>
          </cell>
          <cell r="EZ107">
            <v>0</v>
          </cell>
          <cell r="FA107">
            <v>0</v>
          </cell>
          <cell r="FB107">
            <v>921.71309960000008</v>
          </cell>
          <cell r="FC107">
            <v>14.308171959999999</v>
          </cell>
          <cell r="FD107">
            <v>284.17694647999997</v>
          </cell>
          <cell r="FE107">
            <v>537.84153619999995</v>
          </cell>
          <cell r="FF107">
            <v>85.386444960000006</v>
          </cell>
          <cell r="FG107" t="str">
            <v/>
          </cell>
          <cell r="FH107" t="str">
            <v/>
          </cell>
          <cell r="FI107" t="str">
            <v/>
          </cell>
          <cell r="FJ107" t="str">
            <v/>
          </cell>
          <cell r="FK107">
            <v>0</v>
          </cell>
          <cell r="FN107">
            <v>11773.071493446381</v>
          </cell>
          <cell r="FO107">
            <v>0</v>
          </cell>
          <cell r="FP107">
            <v>376.37899999999996</v>
          </cell>
          <cell r="FQ107">
            <v>0</v>
          </cell>
          <cell r="FR107">
            <v>2003.7250082983335</v>
          </cell>
          <cell r="FS107">
            <v>1945.1350082983336</v>
          </cell>
          <cell r="FT107">
            <v>2.74</v>
          </cell>
          <cell r="FU107">
            <v>55.85</v>
          </cell>
          <cell r="FV107">
            <v>148252</v>
          </cell>
          <cell r="FW107">
            <v>0</v>
          </cell>
          <cell r="FX107">
            <v>148252</v>
          </cell>
          <cell r="FZ107">
            <v>758.40588715000001</v>
          </cell>
          <cell r="GA107">
            <v>0</v>
          </cell>
          <cell r="GB107">
            <v>14.109</v>
          </cell>
          <cell r="GC107">
            <v>0</v>
          </cell>
          <cell r="GD107">
            <v>323.55900000000003</v>
          </cell>
          <cell r="GE107">
            <v>323.55900000000003</v>
          </cell>
          <cell r="GF107">
            <v>0</v>
          </cell>
          <cell r="GG107">
            <v>0</v>
          </cell>
          <cell r="GH107">
            <v>5039</v>
          </cell>
          <cell r="GI107">
            <v>0</v>
          </cell>
          <cell r="GJ107">
            <v>5039</v>
          </cell>
          <cell r="GK107">
            <v>6140.1608410664994</v>
          </cell>
          <cell r="GL107">
            <v>0</v>
          </cell>
          <cell r="GM107">
            <v>258.77600000000001</v>
          </cell>
          <cell r="GN107">
            <v>0</v>
          </cell>
          <cell r="GO107">
            <v>1287.7640000000001</v>
          </cell>
          <cell r="GP107">
            <v>1232.03</v>
          </cell>
          <cell r="GQ107">
            <v>0</v>
          </cell>
          <cell r="GR107">
            <v>51.734000000000002</v>
          </cell>
          <cell r="GS107">
            <v>76404</v>
          </cell>
          <cell r="GT107">
            <v>0</v>
          </cell>
          <cell r="GU107">
            <v>76404</v>
          </cell>
          <cell r="GV107">
            <v>0</v>
          </cell>
          <cell r="GW107">
            <v>0</v>
          </cell>
          <cell r="GX107">
            <v>0</v>
          </cell>
          <cell r="GY107">
            <v>0</v>
          </cell>
          <cell r="GZ107">
            <v>0</v>
          </cell>
          <cell r="HA107">
            <v>0</v>
          </cell>
          <cell r="HB107">
            <v>0</v>
          </cell>
          <cell r="HC107">
            <v>0</v>
          </cell>
          <cell r="HD107">
            <v>0</v>
          </cell>
          <cell r="HE107">
            <v>0</v>
          </cell>
          <cell r="HF107">
            <v>0</v>
          </cell>
          <cell r="HG107">
            <v>0</v>
          </cell>
          <cell r="HH107">
            <v>0</v>
          </cell>
          <cell r="HI107">
            <v>0</v>
          </cell>
          <cell r="HJ107">
            <v>0</v>
          </cell>
          <cell r="HK107">
            <v>0</v>
          </cell>
          <cell r="HL107">
            <v>0</v>
          </cell>
          <cell r="HM107">
            <v>0</v>
          </cell>
          <cell r="HN107">
            <v>0</v>
          </cell>
          <cell r="HO107">
            <v>0</v>
          </cell>
          <cell r="HP107">
            <v>0</v>
          </cell>
          <cell r="HQ107">
            <v>0</v>
          </cell>
          <cell r="HR107">
            <v>1143.433344503333</v>
          </cell>
          <cell r="HS107">
            <v>0</v>
          </cell>
          <cell r="HT107">
            <v>105</v>
          </cell>
          <cell r="HU107">
            <v>0</v>
          </cell>
          <cell r="HV107">
            <v>0</v>
          </cell>
          <cell r="HW107">
            <v>0</v>
          </cell>
          <cell r="HX107">
            <v>0</v>
          </cell>
          <cell r="HY107">
            <v>0</v>
          </cell>
          <cell r="HZ107">
            <v>1</v>
          </cell>
          <cell r="IA107">
            <v>0</v>
          </cell>
          <cell r="IB107">
            <v>1</v>
          </cell>
          <cell r="IC107">
            <v>4996.7274965631668</v>
          </cell>
          <cell r="ID107">
            <v>0</v>
          </cell>
          <cell r="IE107">
            <v>153.77599999999998</v>
          </cell>
          <cell r="IF107">
            <v>0</v>
          </cell>
          <cell r="IG107">
            <v>1287.7640000000001</v>
          </cell>
          <cell r="IH107">
            <v>1232.03</v>
          </cell>
          <cell r="II107">
            <v>0</v>
          </cell>
          <cell r="IJ107">
            <v>51.734000000000002</v>
          </cell>
          <cell r="IK107">
            <v>76403</v>
          </cell>
          <cell r="IL107">
            <v>0</v>
          </cell>
          <cell r="IM107">
            <v>76403</v>
          </cell>
          <cell r="IN107">
            <v>0</v>
          </cell>
          <cell r="IO107">
            <v>0</v>
          </cell>
          <cell r="IP107">
            <v>0</v>
          </cell>
          <cell r="IQ107">
            <v>0</v>
          </cell>
          <cell r="IR107">
            <v>0</v>
          </cell>
          <cell r="IS107">
            <v>0</v>
          </cell>
          <cell r="IT107">
            <v>0</v>
          </cell>
          <cell r="IU107">
            <v>0</v>
          </cell>
          <cell r="IV107">
            <v>0</v>
          </cell>
          <cell r="IW107">
            <v>0</v>
          </cell>
          <cell r="IX107">
            <v>0</v>
          </cell>
          <cell r="IY107">
            <v>509.59348974</v>
          </cell>
          <cell r="IZ107">
            <v>0</v>
          </cell>
          <cell r="JA107">
            <v>24.921999999999997</v>
          </cell>
          <cell r="JB107">
            <v>0</v>
          </cell>
          <cell r="JC107">
            <v>377.14400000000001</v>
          </cell>
          <cell r="JD107">
            <v>377.14400000000001</v>
          </cell>
          <cell r="JE107">
            <v>0</v>
          </cell>
          <cell r="JF107">
            <v>0</v>
          </cell>
          <cell r="JG107">
            <v>33</v>
          </cell>
          <cell r="JH107">
            <v>0</v>
          </cell>
          <cell r="JI107">
            <v>33</v>
          </cell>
          <cell r="JJ107">
            <v>166.82267041</v>
          </cell>
          <cell r="JK107">
            <v>0</v>
          </cell>
          <cell r="JL107">
            <v>7.0890000000000004</v>
          </cell>
          <cell r="JM107">
            <v>0</v>
          </cell>
          <cell r="JN107">
            <v>126.196</v>
          </cell>
          <cell r="JO107">
            <v>126.196</v>
          </cell>
          <cell r="JP107">
            <v>0</v>
          </cell>
          <cell r="JQ107">
            <v>0</v>
          </cell>
          <cell r="JR107">
            <v>1</v>
          </cell>
          <cell r="JS107">
            <v>0</v>
          </cell>
          <cell r="JT107">
            <v>1</v>
          </cell>
          <cell r="JU107">
            <v>342.77081932999999</v>
          </cell>
          <cell r="JV107">
            <v>0</v>
          </cell>
          <cell r="JW107">
            <v>17.832999999999998</v>
          </cell>
          <cell r="JX107">
            <v>0</v>
          </cell>
          <cell r="JY107">
            <v>250.94800000000001</v>
          </cell>
          <cell r="JZ107">
            <v>250.94800000000001</v>
          </cell>
          <cell r="KA107">
            <v>0</v>
          </cell>
          <cell r="KB107">
            <v>0</v>
          </cell>
          <cell r="KC107">
            <v>32</v>
          </cell>
          <cell r="KD107">
            <v>0</v>
          </cell>
          <cell r="KE107">
            <v>32</v>
          </cell>
          <cell r="KF107">
            <v>0</v>
          </cell>
          <cell r="KG107">
            <v>0</v>
          </cell>
          <cell r="KH107">
            <v>0</v>
          </cell>
          <cell r="KI107">
            <v>0</v>
          </cell>
          <cell r="KJ107">
            <v>0</v>
          </cell>
          <cell r="KK107">
            <v>0</v>
          </cell>
          <cell r="KL107">
            <v>0</v>
          </cell>
          <cell r="KM107">
            <v>0</v>
          </cell>
          <cell r="KN107">
            <v>0</v>
          </cell>
          <cell r="KO107">
            <v>0</v>
          </cell>
          <cell r="KP107">
            <v>0</v>
          </cell>
          <cell r="KQ107">
            <v>0</v>
          </cell>
          <cell r="KR107">
            <v>0</v>
          </cell>
          <cell r="KS107">
            <v>0</v>
          </cell>
          <cell r="KT107">
            <v>0</v>
          </cell>
          <cell r="KU107">
            <v>0</v>
          </cell>
          <cell r="KV107">
            <v>0</v>
          </cell>
          <cell r="KW107">
            <v>0</v>
          </cell>
          <cell r="KX107">
            <v>0</v>
          </cell>
          <cell r="KY107">
            <v>0</v>
          </cell>
          <cell r="KZ107">
            <v>0</v>
          </cell>
          <cell r="LA107">
            <v>0</v>
          </cell>
          <cell r="LB107">
            <v>342.77081932999999</v>
          </cell>
          <cell r="LC107">
            <v>0</v>
          </cell>
          <cell r="LD107">
            <v>17.832999999999998</v>
          </cell>
          <cell r="LE107">
            <v>0</v>
          </cell>
          <cell r="LF107">
            <v>250.94800000000001</v>
          </cell>
          <cell r="LG107">
            <v>250.94800000000001</v>
          </cell>
          <cell r="LH107">
            <v>0</v>
          </cell>
          <cell r="LI107">
            <v>0</v>
          </cell>
          <cell r="LJ107">
            <v>32</v>
          </cell>
          <cell r="LK107">
            <v>0</v>
          </cell>
          <cell r="LL107">
            <v>32</v>
          </cell>
          <cell r="LQ107">
            <v>0</v>
          </cell>
          <cell r="LR107">
            <v>55.8</v>
          </cell>
          <cell r="LS107">
            <v>0</v>
          </cell>
          <cell r="LT107">
            <v>0</v>
          </cell>
          <cell r="LU107">
            <v>0</v>
          </cell>
          <cell r="LX107">
            <v>0</v>
          </cell>
          <cell r="LY107">
            <v>0</v>
          </cell>
          <cell r="LZ107">
            <v>0</v>
          </cell>
          <cell r="MA107">
            <v>0</v>
          </cell>
          <cell r="MB107">
            <v>0</v>
          </cell>
          <cell r="MC107">
            <v>0</v>
          </cell>
          <cell r="MD107">
            <v>0</v>
          </cell>
          <cell r="ME107">
            <v>0</v>
          </cell>
          <cell r="MF107">
            <v>0</v>
          </cell>
          <cell r="MG107">
            <v>0</v>
          </cell>
          <cell r="MH107">
            <v>0</v>
          </cell>
          <cell r="MI107">
            <v>0</v>
          </cell>
          <cell r="MJ107">
            <v>0</v>
          </cell>
          <cell r="MK107">
            <v>0</v>
          </cell>
          <cell r="ML107">
            <v>0</v>
          </cell>
          <cell r="MM107">
            <v>0</v>
          </cell>
          <cell r="MN107">
            <v>0</v>
          </cell>
          <cell r="MO107">
            <v>0</v>
          </cell>
          <cell r="MP107">
            <v>0</v>
          </cell>
          <cell r="MQ107">
            <v>0</v>
          </cell>
          <cell r="MR107">
            <v>0</v>
          </cell>
          <cell r="MS107">
            <v>0</v>
          </cell>
          <cell r="MT107">
            <v>0</v>
          </cell>
          <cell r="MU107">
            <v>0</v>
          </cell>
          <cell r="MV107">
            <v>0</v>
          </cell>
          <cell r="MW107">
            <v>0</v>
          </cell>
          <cell r="MX107">
            <v>0</v>
          </cell>
          <cell r="MY107">
            <v>0</v>
          </cell>
          <cell r="MZ107">
            <v>0</v>
          </cell>
          <cell r="NA107">
            <v>0</v>
          </cell>
          <cell r="NB107">
            <v>0</v>
          </cell>
          <cell r="NC107">
            <v>0</v>
          </cell>
          <cell r="ND107">
            <v>0</v>
          </cell>
          <cell r="NE107">
            <v>0</v>
          </cell>
          <cell r="NF107">
            <v>0</v>
          </cell>
          <cell r="NG107">
            <v>0</v>
          </cell>
          <cell r="NH107">
            <v>0</v>
          </cell>
          <cell r="NI107">
            <v>0</v>
          </cell>
          <cell r="NJ107">
            <v>0</v>
          </cell>
          <cell r="NK107">
            <v>0</v>
          </cell>
          <cell r="NL107">
            <v>0</v>
          </cell>
          <cell r="NM107">
            <v>0</v>
          </cell>
          <cell r="NN107">
            <v>0</v>
          </cell>
          <cell r="NO107">
            <v>0</v>
          </cell>
          <cell r="NP107">
            <v>0</v>
          </cell>
          <cell r="NQ107">
            <v>0</v>
          </cell>
          <cell r="NR107">
            <v>0</v>
          </cell>
          <cell r="NS107">
            <v>0</v>
          </cell>
          <cell r="NT107">
            <v>0</v>
          </cell>
          <cell r="NU107">
            <v>0</v>
          </cell>
          <cell r="NV107">
            <v>0</v>
          </cell>
          <cell r="NW107">
            <v>0</v>
          </cell>
          <cell r="NX107">
            <v>0</v>
          </cell>
          <cell r="NY107">
            <v>0</v>
          </cell>
          <cell r="NZ107">
            <v>0</v>
          </cell>
          <cell r="OA107">
            <v>0</v>
          </cell>
          <cell r="OB107">
            <v>0</v>
          </cell>
          <cell r="OC107">
            <v>0</v>
          </cell>
          <cell r="OD107">
            <v>0</v>
          </cell>
          <cell r="OE107">
            <v>0</v>
          </cell>
          <cell r="OF107">
            <v>0</v>
          </cell>
          <cell r="OG107">
            <v>0</v>
          </cell>
          <cell r="OH107">
            <v>0</v>
          </cell>
          <cell r="OI107">
            <v>0</v>
          </cell>
          <cell r="OJ107">
            <v>0</v>
          </cell>
          <cell r="OL107" t="str">
            <v>нд</v>
          </cell>
          <cell r="OM107" t="str">
            <v>нд</v>
          </cell>
          <cell r="ON107" t="str">
            <v>нд</v>
          </cell>
          <cell r="OO107" t="str">
            <v>нд</v>
          </cell>
          <cell r="OP107" t="str">
            <v>нд</v>
          </cell>
          <cell r="OT107">
            <v>9766.9821273165726</v>
          </cell>
          <cell r="OV107">
            <v>709.20500000000004</v>
          </cell>
          <cell r="OW107">
            <v>119.191</v>
          </cell>
          <cell r="OX107">
            <v>0</v>
          </cell>
          <cell r="OY107">
            <v>10851</v>
          </cell>
          <cell r="OZ107">
            <v>2146.0064287200003</v>
          </cell>
        </row>
        <row r="108">
          <cell r="A108" t="str">
            <v>Г</v>
          </cell>
          <cell r="B108" t="str">
            <v>1.2.2.2</v>
          </cell>
          <cell r="C108" t="str">
            <v>Реконструкция котельных всего, в том числе:</v>
          </cell>
          <cell r="D108" t="str">
            <v>Г</v>
          </cell>
          <cell r="E108">
            <v>0</v>
          </cell>
          <cell r="H108">
            <v>0</v>
          </cell>
          <cell r="J108">
            <v>3932.6022027855006</v>
          </cell>
          <cell r="K108">
            <v>0</v>
          </cell>
          <cell r="L108">
            <v>3932.6022027855006</v>
          </cell>
          <cell r="M108">
            <v>818.12398278000001</v>
          </cell>
          <cell r="N108">
            <v>0</v>
          </cell>
          <cell r="O108">
            <v>245.11748446749993</v>
          </cell>
          <cell r="P108">
            <v>749.55393913499995</v>
          </cell>
          <cell r="Q108">
            <v>2119.8067964030001</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cell r="BB108" t="str">
            <v/>
          </cell>
          <cell r="BC108" t="str">
            <v/>
          </cell>
          <cell r="BD108" t="str">
            <v/>
          </cell>
          <cell r="BE108" t="str">
            <v/>
          </cell>
          <cell r="BF108">
            <v>0</v>
          </cell>
          <cell r="BG108">
            <v>0</v>
          </cell>
          <cell r="BH108">
            <v>0</v>
          </cell>
          <cell r="BI108">
            <v>0</v>
          </cell>
          <cell r="BJ108">
            <v>0</v>
          </cell>
          <cell r="BK108">
            <v>0</v>
          </cell>
          <cell r="BL108">
            <v>0</v>
          </cell>
          <cell r="BM108">
            <v>0</v>
          </cell>
          <cell r="BN108">
            <v>0</v>
          </cell>
          <cell r="BO108">
            <v>0</v>
          </cell>
          <cell r="BP108">
            <v>0</v>
          </cell>
          <cell r="BQ108">
            <v>0</v>
          </cell>
          <cell r="BR108">
            <v>0</v>
          </cell>
          <cell r="BS108">
            <v>0</v>
          </cell>
          <cell r="BT108">
            <v>0</v>
          </cell>
          <cell r="BU108">
            <v>0</v>
          </cell>
          <cell r="BV108">
            <v>0</v>
          </cell>
          <cell r="BW108">
            <v>0</v>
          </cell>
          <cell r="BX108">
            <v>0</v>
          </cell>
          <cell r="BY108">
            <v>0</v>
          </cell>
          <cell r="BZ108">
            <v>0</v>
          </cell>
          <cell r="CA108">
            <v>0</v>
          </cell>
          <cell r="CB108">
            <v>0</v>
          </cell>
          <cell r="CC108">
            <v>0</v>
          </cell>
          <cell r="CD108">
            <v>0</v>
          </cell>
          <cell r="CE108">
            <v>0</v>
          </cell>
          <cell r="CF108">
            <v>0</v>
          </cell>
          <cell r="CG108">
            <v>0</v>
          </cell>
          <cell r="CH108">
            <v>0</v>
          </cell>
          <cell r="CI108">
            <v>0</v>
          </cell>
          <cell r="CJ108">
            <v>0</v>
          </cell>
          <cell r="CK108">
            <v>0</v>
          </cell>
          <cell r="CL108">
            <v>0</v>
          </cell>
          <cell r="CM108">
            <v>0</v>
          </cell>
          <cell r="CN108">
            <v>0</v>
          </cell>
          <cell r="CO108">
            <v>0</v>
          </cell>
          <cell r="CP108">
            <v>0</v>
          </cell>
          <cell r="CQ108" t="str">
            <v/>
          </cell>
          <cell r="CR108" t="str">
            <v/>
          </cell>
          <cell r="CS108" t="str">
            <v/>
          </cell>
          <cell r="CT108" t="str">
            <v/>
          </cell>
          <cell r="CU108">
            <v>0</v>
          </cell>
          <cell r="CX108">
            <v>11773.071493446381</v>
          </cell>
          <cell r="CY108">
            <v>2007.6103241393257</v>
          </cell>
          <cell r="CZ108">
            <v>3841.5348877713004</v>
          </cell>
          <cell r="DA108">
            <v>3963.2928893735866</v>
          </cell>
          <cell r="DB108">
            <v>1960.6333921621663</v>
          </cell>
          <cell r="DE108">
            <v>0</v>
          </cell>
          <cell r="DG108">
            <v>2648.4101105499999</v>
          </cell>
          <cell r="DH108">
            <v>0</v>
          </cell>
          <cell r="DI108">
            <v>2648.4101105499999</v>
          </cell>
          <cell r="DJ108">
            <v>221.79169244000005</v>
          </cell>
          <cell r="DK108">
            <v>951.39924857999995</v>
          </cell>
          <cell r="DL108">
            <v>1337.37306115</v>
          </cell>
          <cell r="DM108">
            <v>137.84610837999995</v>
          </cell>
          <cell r="DN108">
            <v>3379.4845325921287</v>
          </cell>
          <cell r="DS108">
            <v>73</v>
          </cell>
          <cell r="DT108">
            <v>202.23975001333304</v>
          </cell>
          <cell r="DU108">
            <v>340.55043894068166</v>
          </cell>
          <cell r="DV108">
            <v>2763.6943436381139</v>
          </cell>
          <cell r="DW108">
            <v>202.23975001333304</v>
          </cell>
          <cell r="DX108" t="str">
            <v/>
          </cell>
          <cell r="DY108" t="str">
            <v/>
          </cell>
          <cell r="DZ108" t="str">
            <v/>
          </cell>
          <cell r="EA108" t="str">
            <v/>
          </cell>
          <cell r="EB108">
            <v>0</v>
          </cell>
          <cell r="EC108">
            <v>1131.7356273999999</v>
          </cell>
          <cell r="ED108">
            <v>17.569210549999998</v>
          </cell>
          <cell r="EE108">
            <v>335.6327546</v>
          </cell>
          <cell r="EF108">
            <v>669.69608814999992</v>
          </cell>
          <cell r="EG108">
            <v>108.83757410000001</v>
          </cell>
          <cell r="EH108">
            <v>210.02252780000001</v>
          </cell>
          <cell r="EI108">
            <v>3.2610385900000001</v>
          </cell>
          <cell r="EJ108">
            <v>51.45580812</v>
          </cell>
          <cell r="EK108">
            <v>131.85455195</v>
          </cell>
          <cell r="EL108">
            <v>23.451129139999999</v>
          </cell>
          <cell r="EM108">
            <v>921.71309960000008</v>
          </cell>
          <cell r="EN108">
            <v>14.308171959999999</v>
          </cell>
          <cell r="EO108">
            <v>284.17694647999997</v>
          </cell>
          <cell r="EP108">
            <v>537.84153619999995</v>
          </cell>
          <cell r="EQ108">
            <v>85.386444960000006</v>
          </cell>
          <cell r="ER108">
            <v>0</v>
          </cell>
          <cell r="ES108">
            <v>0</v>
          </cell>
          <cell r="ET108">
            <v>0</v>
          </cell>
          <cell r="EU108">
            <v>0</v>
          </cell>
          <cell r="EV108">
            <v>0</v>
          </cell>
          <cell r="EW108">
            <v>0</v>
          </cell>
          <cell r="EX108">
            <v>0</v>
          </cell>
          <cell r="EY108">
            <v>0</v>
          </cell>
          <cell r="EZ108">
            <v>0</v>
          </cell>
          <cell r="FA108">
            <v>0</v>
          </cell>
          <cell r="FB108">
            <v>921.71309960000008</v>
          </cell>
          <cell r="FC108">
            <v>14.308171959999999</v>
          </cell>
          <cell r="FD108">
            <v>284.17694647999997</v>
          </cell>
          <cell r="FE108">
            <v>537.84153619999995</v>
          </cell>
          <cell r="FF108">
            <v>85.386444960000006</v>
          </cell>
          <cell r="FG108" t="str">
            <v/>
          </cell>
          <cell r="FH108" t="str">
            <v/>
          </cell>
          <cell r="FI108" t="str">
            <v/>
          </cell>
          <cell r="FJ108" t="str">
            <v/>
          </cell>
          <cell r="FK108">
            <v>0</v>
          </cell>
          <cell r="FN108">
            <v>11773.071493446381</v>
          </cell>
          <cell r="FO108">
            <v>0</v>
          </cell>
          <cell r="FP108">
            <v>376.37899999999996</v>
          </cell>
          <cell r="FQ108">
            <v>0</v>
          </cell>
          <cell r="FR108">
            <v>2003.7250082983335</v>
          </cell>
          <cell r="FS108">
            <v>1945.1350082983336</v>
          </cell>
          <cell r="FT108">
            <v>2.74</v>
          </cell>
          <cell r="FU108">
            <v>55.85</v>
          </cell>
          <cell r="FV108">
            <v>148252</v>
          </cell>
          <cell r="FW108">
            <v>0</v>
          </cell>
          <cell r="FX108">
            <v>148252</v>
          </cell>
          <cell r="FZ108">
            <v>758.40588715000001</v>
          </cell>
          <cell r="GA108">
            <v>0</v>
          </cell>
          <cell r="GB108">
            <v>14.109</v>
          </cell>
          <cell r="GC108">
            <v>0</v>
          </cell>
          <cell r="GD108">
            <v>323.55900000000003</v>
          </cell>
          <cell r="GE108">
            <v>323.55900000000003</v>
          </cell>
          <cell r="GF108">
            <v>0</v>
          </cell>
          <cell r="GG108">
            <v>0</v>
          </cell>
          <cell r="GH108">
            <v>5039</v>
          </cell>
          <cell r="GI108">
            <v>0</v>
          </cell>
          <cell r="GJ108">
            <v>5039</v>
          </cell>
          <cell r="GK108">
            <v>6140.1608410664994</v>
          </cell>
          <cell r="GL108">
            <v>0</v>
          </cell>
          <cell r="GM108">
            <v>258.77600000000001</v>
          </cell>
          <cell r="GN108">
            <v>0</v>
          </cell>
          <cell r="GO108">
            <v>1287.7640000000001</v>
          </cell>
          <cell r="GP108">
            <v>1232.03</v>
          </cell>
          <cell r="GQ108">
            <v>0</v>
          </cell>
          <cell r="GR108">
            <v>51.734000000000002</v>
          </cell>
          <cell r="GS108">
            <v>76404</v>
          </cell>
          <cell r="GT108">
            <v>0</v>
          </cell>
          <cell r="GU108">
            <v>76404</v>
          </cell>
          <cell r="GV108">
            <v>0</v>
          </cell>
          <cell r="GW108">
            <v>0</v>
          </cell>
          <cell r="GX108">
            <v>0</v>
          </cell>
          <cell r="GY108">
            <v>0</v>
          </cell>
          <cell r="GZ108">
            <v>0</v>
          </cell>
          <cell r="HA108">
            <v>0</v>
          </cell>
          <cell r="HB108">
            <v>0</v>
          </cell>
          <cell r="HC108">
            <v>0</v>
          </cell>
          <cell r="HD108">
            <v>0</v>
          </cell>
          <cell r="HE108">
            <v>0</v>
          </cell>
          <cell r="HF108">
            <v>0</v>
          </cell>
          <cell r="HG108">
            <v>0</v>
          </cell>
          <cell r="HH108">
            <v>0</v>
          </cell>
          <cell r="HI108">
            <v>0</v>
          </cell>
          <cell r="HJ108">
            <v>0</v>
          </cell>
          <cell r="HK108">
            <v>0</v>
          </cell>
          <cell r="HL108">
            <v>0</v>
          </cell>
          <cell r="HM108">
            <v>0</v>
          </cell>
          <cell r="HN108">
            <v>0</v>
          </cell>
          <cell r="HO108">
            <v>0</v>
          </cell>
          <cell r="HP108">
            <v>0</v>
          </cell>
          <cell r="HQ108">
            <v>0</v>
          </cell>
          <cell r="HR108">
            <v>1143.433344503333</v>
          </cell>
          <cell r="HS108">
            <v>0</v>
          </cell>
          <cell r="HT108">
            <v>105</v>
          </cell>
          <cell r="HU108">
            <v>0</v>
          </cell>
          <cell r="HV108">
            <v>0</v>
          </cell>
          <cell r="HW108">
            <v>0</v>
          </cell>
          <cell r="HX108">
            <v>0</v>
          </cell>
          <cell r="HY108">
            <v>0</v>
          </cell>
          <cell r="HZ108">
            <v>1</v>
          </cell>
          <cell r="IA108">
            <v>0</v>
          </cell>
          <cell r="IB108">
            <v>1</v>
          </cell>
          <cell r="IC108">
            <v>4996.7274965631668</v>
          </cell>
          <cell r="ID108">
            <v>0</v>
          </cell>
          <cell r="IE108">
            <v>153.77599999999998</v>
          </cell>
          <cell r="IF108">
            <v>0</v>
          </cell>
          <cell r="IG108">
            <v>1287.7640000000001</v>
          </cell>
          <cell r="IH108">
            <v>1232.03</v>
          </cell>
          <cell r="II108">
            <v>0</v>
          </cell>
          <cell r="IJ108">
            <v>51.734000000000002</v>
          </cell>
          <cell r="IK108">
            <v>76403</v>
          </cell>
          <cell r="IL108">
            <v>0</v>
          </cell>
          <cell r="IM108">
            <v>76403</v>
          </cell>
          <cell r="IN108">
            <v>0</v>
          </cell>
          <cell r="IO108">
            <v>0</v>
          </cell>
          <cell r="IP108">
            <v>0</v>
          </cell>
          <cell r="IQ108">
            <v>0</v>
          </cell>
          <cell r="IR108">
            <v>0</v>
          </cell>
          <cell r="IS108">
            <v>0</v>
          </cell>
          <cell r="IT108">
            <v>0</v>
          </cell>
          <cell r="IU108">
            <v>0</v>
          </cell>
          <cell r="IV108">
            <v>0</v>
          </cell>
          <cell r="IW108">
            <v>0</v>
          </cell>
          <cell r="IX108">
            <v>0</v>
          </cell>
          <cell r="IY108">
            <v>509.59348974</v>
          </cell>
          <cell r="IZ108">
            <v>0</v>
          </cell>
          <cell r="JA108">
            <v>24.921999999999997</v>
          </cell>
          <cell r="JB108">
            <v>0</v>
          </cell>
          <cell r="JC108">
            <v>377.14400000000001</v>
          </cell>
          <cell r="JD108">
            <v>377.14400000000001</v>
          </cell>
          <cell r="JE108">
            <v>0</v>
          </cell>
          <cell r="JF108">
            <v>0</v>
          </cell>
          <cell r="JG108">
            <v>33</v>
          </cell>
          <cell r="JH108">
            <v>0</v>
          </cell>
          <cell r="JI108">
            <v>33</v>
          </cell>
          <cell r="JJ108">
            <v>166.82267041</v>
          </cell>
          <cell r="JK108">
            <v>0</v>
          </cell>
          <cell r="JL108">
            <v>7.0890000000000004</v>
          </cell>
          <cell r="JM108">
            <v>0</v>
          </cell>
          <cell r="JN108">
            <v>126.196</v>
          </cell>
          <cell r="JO108">
            <v>126.196</v>
          </cell>
          <cell r="JP108">
            <v>0</v>
          </cell>
          <cell r="JQ108">
            <v>0</v>
          </cell>
          <cell r="JR108">
            <v>1</v>
          </cell>
          <cell r="JS108">
            <v>0</v>
          </cell>
          <cell r="JT108">
            <v>1</v>
          </cell>
          <cell r="JU108">
            <v>342.77081932999999</v>
          </cell>
          <cell r="JV108">
            <v>0</v>
          </cell>
          <cell r="JW108">
            <v>17.832999999999998</v>
          </cell>
          <cell r="JX108">
            <v>0</v>
          </cell>
          <cell r="JY108">
            <v>250.94800000000001</v>
          </cell>
          <cell r="JZ108">
            <v>250.94800000000001</v>
          </cell>
          <cell r="KA108">
            <v>0</v>
          </cell>
          <cell r="KB108">
            <v>0</v>
          </cell>
          <cell r="KC108">
            <v>32</v>
          </cell>
          <cell r="KD108">
            <v>0</v>
          </cell>
          <cell r="KE108">
            <v>32</v>
          </cell>
          <cell r="KF108">
            <v>0</v>
          </cell>
          <cell r="KG108">
            <v>0</v>
          </cell>
          <cell r="KH108">
            <v>0</v>
          </cell>
          <cell r="KI108">
            <v>0</v>
          </cell>
          <cell r="KJ108">
            <v>0</v>
          </cell>
          <cell r="KK108">
            <v>0</v>
          </cell>
          <cell r="KL108">
            <v>0</v>
          </cell>
          <cell r="KM108">
            <v>0</v>
          </cell>
          <cell r="KN108">
            <v>0</v>
          </cell>
          <cell r="KO108">
            <v>0</v>
          </cell>
          <cell r="KP108">
            <v>0</v>
          </cell>
          <cell r="KQ108">
            <v>0</v>
          </cell>
          <cell r="KR108">
            <v>0</v>
          </cell>
          <cell r="KS108">
            <v>0</v>
          </cell>
          <cell r="KT108">
            <v>0</v>
          </cell>
          <cell r="KU108">
            <v>0</v>
          </cell>
          <cell r="KV108">
            <v>0</v>
          </cell>
          <cell r="KW108">
            <v>0</v>
          </cell>
          <cell r="KX108">
            <v>0</v>
          </cell>
          <cell r="KY108">
            <v>0</v>
          </cell>
          <cell r="KZ108">
            <v>0</v>
          </cell>
          <cell r="LA108">
            <v>0</v>
          </cell>
          <cell r="LB108">
            <v>342.77081932999999</v>
          </cell>
          <cell r="LC108">
            <v>0</v>
          </cell>
          <cell r="LD108">
            <v>17.832999999999998</v>
          </cell>
          <cell r="LE108">
            <v>0</v>
          </cell>
          <cell r="LF108">
            <v>250.94800000000001</v>
          </cell>
          <cell r="LG108">
            <v>250.94800000000001</v>
          </cell>
          <cell r="LH108">
            <v>0</v>
          </cell>
          <cell r="LI108">
            <v>0</v>
          </cell>
          <cell r="LJ108">
            <v>32</v>
          </cell>
          <cell r="LK108">
            <v>0</v>
          </cell>
          <cell r="LL108">
            <v>32</v>
          </cell>
          <cell r="LQ108">
            <v>0</v>
          </cell>
          <cell r="LR108">
            <v>55.8</v>
          </cell>
          <cell r="LS108">
            <v>0</v>
          </cell>
          <cell r="LT108">
            <v>0</v>
          </cell>
          <cell r="LU108">
            <v>0</v>
          </cell>
          <cell r="LX108">
            <v>0</v>
          </cell>
          <cell r="LY108">
            <v>0</v>
          </cell>
          <cell r="LZ108">
            <v>0</v>
          </cell>
          <cell r="MA108">
            <v>0</v>
          </cell>
          <cell r="MB108">
            <v>0</v>
          </cell>
          <cell r="MC108">
            <v>0</v>
          </cell>
          <cell r="MD108">
            <v>0</v>
          </cell>
          <cell r="ME108">
            <v>0</v>
          </cell>
          <cell r="MF108">
            <v>0</v>
          </cell>
          <cell r="MG108">
            <v>0</v>
          </cell>
          <cell r="MH108">
            <v>0</v>
          </cell>
          <cell r="MI108">
            <v>0</v>
          </cell>
          <cell r="MJ108">
            <v>0</v>
          </cell>
          <cell r="MK108">
            <v>0</v>
          </cell>
          <cell r="ML108">
            <v>0</v>
          </cell>
          <cell r="MM108">
            <v>0</v>
          </cell>
          <cell r="MN108">
            <v>0</v>
          </cell>
          <cell r="MO108">
            <v>0</v>
          </cell>
          <cell r="MP108">
            <v>0</v>
          </cell>
          <cell r="MQ108">
            <v>0</v>
          </cell>
          <cell r="MR108">
            <v>0</v>
          </cell>
          <cell r="MS108">
            <v>0</v>
          </cell>
          <cell r="MT108">
            <v>0</v>
          </cell>
          <cell r="MU108">
            <v>0</v>
          </cell>
          <cell r="MV108">
            <v>0</v>
          </cell>
          <cell r="MW108">
            <v>0</v>
          </cell>
          <cell r="MX108">
            <v>0</v>
          </cell>
          <cell r="MY108">
            <v>0</v>
          </cell>
          <cell r="MZ108">
            <v>0</v>
          </cell>
          <cell r="NA108">
            <v>0</v>
          </cell>
          <cell r="NB108">
            <v>0</v>
          </cell>
          <cell r="NC108">
            <v>0</v>
          </cell>
          <cell r="ND108">
            <v>0</v>
          </cell>
          <cell r="NE108">
            <v>0</v>
          </cell>
          <cell r="NF108">
            <v>0</v>
          </cell>
          <cell r="NG108">
            <v>0</v>
          </cell>
          <cell r="NH108">
            <v>0</v>
          </cell>
          <cell r="NI108">
            <v>0</v>
          </cell>
          <cell r="NJ108">
            <v>0</v>
          </cell>
          <cell r="NK108">
            <v>0</v>
          </cell>
          <cell r="NL108">
            <v>0</v>
          </cell>
          <cell r="NM108">
            <v>0</v>
          </cell>
          <cell r="NN108">
            <v>0</v>
          </cell>
          <cell r="NO108">
            <v>0</v>
          </cell>
          <cell r="NP108">
            <v>0</v>
          </cell>
          <cell r="NQ108">
            <v>0</v>
          </cell>
          <cell r="NR108">
            <v>0</v>
          </cell>
          <cell r="NS108">
            <v>0</v>
          </cell>
          <cell r="NT108">
            <v>0</v>
          </cell>
          <cell r="NU108">
            <v>0</v>
          </cell>
          <cell r="NV108">
            <v>0</v>
          </cell>
          <cell r="NW108">
            <v>0</v>
          </cell>
          <cell r="NX108">
            <v>0</v>
          </cell>
          <cell r="NY108">
            <v>0</v>
          </cell>
          <cell r="NZ108">
            <v>0</v>
          </cell>
          <cell r="OA108">
            <v>0</v>
          </cell>
          <cell r="OB108">
            <v>0</v>
          </cell>
          <cell r="OC108">
            <v>0</v>
          </cell>
          <cell r="OD108">
            <v>0</v>
          </cell>
          <cell r="OE108">
            <v>0</v>
          </cell>
          <cell r="OF108">
            <v>0</v>
          </cell>
          <cell r="OG108">
            <v>0</v>
          </cell>
          <cell r="OH108">
            <v>0</v>
          </cell>
          <cell r="OI108">
            <v>0</v>
          </cell>
          <cell r="OJ108">
            <v>0</v>
          </cell>
          <cell r="OL108" t="str">
            <v>нд</v>
          </cell>
          <cell r="OM108" t="str">
            <v>нд</v>
          </cell>
          <cell r="ON108" t="str">
            <v>нд</v>
          </cell>
          <cell r="OO108" t="str">
            <v>нд</v>
          </cell>
          <cell r="OP108" t="str">
            <v>нд</v>
          </cell>
          <cell r="OT108">
            <v>9766.9821273165726</v>
          </cell>
          <cell r="OV108">
            <v>709.20500000000004</v>
          </cell>
          <cell r="OW108">
            <v>119.191</v>
          </cell>
          <cell r="OX108">
            <v>0</v>
          </cell>
          <cell r="OY108">
            <v>10851</v>
          </cell>
          <cell r="OZ108">
            <v>2146.0064287200003</v>
          </cell>
        </row>
        <row r="109">
          <cell r="A109" t="str">
            <v>Г</v>
          </cell>
          <cell r="B109" t="str">
            <v>1.2.2.3</v>
          </cell>
          <cell r="C109" t="str">
            <v>Реконструкция тепловых сетей всего, в том числе:</v>
          </cell>
          <cell r="D109" t="str">
            <v>Г</v>
          </cell>
          <cell r="E109">
            <v>0</v>
          </cell>
          <cell r="H109">
            <v>0</v>
          </cell>
          <cell r="J109">
            <v>3932.6022027855006</v>
          </cell>
          <cell r="K109">
            <v>0</v>
          </cell>
          <cell r="L109">
            <v>3932.6022027855006</v>
          </cell>
          <cell r="M109">
            <v>818.12398278000001</v>
          </cell>
          <cell r="N109">
            <v>0</v>
          </cell>
          <cell r="O109">
            <v>245.11748446749993</v>
          </cell>
          <cell r="P109">
            <v>749.55393913499995</v>
          </cell>
          <cell r="Q109">
            <v>2119.8067964030001</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cell r="BA109">
            <v>0</v>
          </cell>
          <cell r="BB109" t="str">
            <v/>
          </cell>
          <cell r="BC109" t="str">
            <v/>
          </cell>
          <cell r="BD109" t="str">
            <v/>
          </cell>
          <cell r="BE109" t="str">
            <v/>
          </cell>
          <cell r="BF109">
            <v>0</v>
          </cell>
          <cell r="BG109">
            <v>0</v>
          </cell>
          <cell r="BH109">
            <v>0</v>
          </cell>
          <cell r="BI109">
            <v>0</v>
          </cell>
          <cell r="BJ109">
            <v>0</v>
          </cell>
          <cell r="BK109">
            <v>0</v>
          </cell>
          <cell r="BL109">
            <v>0</v>
          </cell>
          <cell r="BM109">
            <v>0</v>
          </cell>
          <cell r="BN109">
            <v>0</v>
          </cell>
          <cell r="BO109">
            <v>0</v>
          </cell>
          <cell r="BP109">
            <v>0</v>
          </cell>
          <cell r="BQ109">
            <v>0</v>
          </cell>
          <cell r="BR109">
            <v>0</v>
          </cell>
          <cell r="BS109">
            <v>0</v>
          </cell>
          <cell r="BT109">
            <v>0</v>
          </cell>
          <cell r="BU109">
            <v>0</v>
          </cell>
          <cell r="BV109">
            <v>0</v>
          </cell>
          <cell r="BW109">
            <v>0</v>
          </cell>
          <cell r="BX109">
            <v>0</v>
          </cell>
          <cell r="BY109">
            <v>0</v>
          </cell>
          <cell r="BZ109">
            <v>0</v>
          </cell>
          <cell r="CA109">
            <v>0</v>
          </cell>
          <cell r="CB109">
            <v>0</v>
          </cell>
          <cell r="CC109">
            <v>0</v>
          </cell>
          <cell r="CD109">
            <v>0</v>
          </cell>
          <cell r="CE109">
            <v>0</v>
          </cell>
          <cell r="CF109">
            <v>0</v>
          </cell>
          <cell r="CG109">
            <v>0</v>
          </cell>
          <cell r="CH109">
            <v>0</v>
          </cell>
          <cell r="CI109">
            <v>0</v>
          </cell>
          <cell r="CJ109">
            <v>0</v>
          </cell>
          <cell r="CK109">
            <v>0</v>
          </cell>
          <cell r="CL109">
            <v>0</v>
          </cell>
          <cell r="CM109">
            <v>0</v>
          </cell>
          <cell r="CN109">
            <v>0</v>
          </cell>
          <cell r="CO109">
            <v>0</v>
          </cell>
          <cell r="CP109">
            <v>0</v>
          </cell>
          <cell r="CQ109" t="str">
            <v/>
          </cell>
          <cell r="CR109" t="str">
            <v/>
          </cell>
          <cell r="CS109" t="str">
            <v/>
          </cell>
          <cell r="CT109" t="str">
            <v/>
          </cell>
          <cell r="CU109">
            <v>0</v>
          </cell>
          <cell r="CX109">
            <v>11773.071493446381</v>
          </cell>
          <cell r="CY109">
            <v>2007.6103241393257</v>
          </cell>
          <cell r="CZ109">
            <v>3841.5348877713004</v>
          </cell>
          <cell r="DA109">
            <v>3963.2928893735866</v>
          </cell>
          <cell r="DB109">
            <v>1960.6333921621663</v>
          </cell>
          <cell r="DE109">
            <v>0</v>
          </cell>
          <cell r="DG109">
            <v>2648.4101105499999</v>
          </cell>
          <cell r="DH109">
            <v>0</v>
          </cell>
          <cell r="DI109">
            <v>2648.4101105499999</v>
          </cell>
          <cell r="DJ109">
            <v>221.79169244000005</v>
          </cell>
          <cell r="DK109">
            <v>951.39924857999995</v>
          </cell>
          <cell r="DL109">
            <v>1337.37306115</v>
          </cell>
          <cell r="DM109">
            <v>137.84610837999995</v>
          </cell>
          <cell r="DN109">
            <v>3379.4845325921287</v>
          </cell>
          <cell r="DS109">
            <v>73</v>
          </cell>
          <cell r="DT109">
            <v>202.23975001333304</v>
          </cell>
          <cell r="DU109">
            <v>340.55043894068166</v>
          </cell>
          <cell r="DV109">
            <v>2763.6943436381139</v>
          </cell>
          <cell r="DW109">
            <v>202.23975001333304</v>
          </cell>
          <cell r="DX109" t="str">
            <v/>
          </cell>
          <cell r="DY109" t="str">
            <v/>
          </cell>
          <cell r="DZ109" t="str">
            <v/>
          </cell>
          <cell r="EA109" t="str">
            <v/>
          </cell>
          <cell r="EB109">
            <v>0</v>
          </cell>
          <cell r="EC109">
            <v>1131.7356273999999</v>
          </cell>
          <cell r="ED109">
            <v>17.569210549999998</v>
          </cell>
          <cell r="EE109">
            <v>335.6327546</v>
          </cell>
          <cell r="EF109">
            <v>669.69608814999992</v>
          </cell>
          <cell r="EG109">
            <v>108.83757410000001</v>
          </cell>
          <cell r="EH109">
            <v>210.02252780000001</v>
          </cell>
          <cell r="EI109">
            <v>3.2610385900000001</v>
          </cell>
          <cell r="EJ109">
            <v>51.45580812</v>
          </cell>
          <cell r="EK109">
            <v>131.85455195</v>
          </cell>
          <cell r="EL109">
            <v>23.451129139999999</v>
          </cell>
          <cell r="EM109">
            <v>921.71309960000008</v>
          </cell>
          <cell r="EN109">
            <v>14.308171959999999</v>
          </cell>
          <cell r="EO109">
            <v>284.17694647999997</v>
          </cell>
          <cell r="EP109">
            <v>537.84153619999995</v>
          </cell>
          <cell r="EQ109">
            <v>85.386444960000006</v>
          </cell>
          <cell r="ER109">
            <v>0</v>
          </cell>
          <cell r="ES109">
            <v>0</v>
          </cell>
          <cell r="ET109">
            <v>0</v>
          </cell>
          <cell r="EU109">
            <v>0</v>
          </cell>
          <cell r="EV109">
            <v>0</v>
          </cell>
          <cell r="EW109">
            <v>0</v>
          </cell>
          <cell r="EX109">
            <v>0</v>
          </cell>
          <cell r="EY109">
            <v>0</v>
          </cell>
          <cell r="EZ109">
            <v>0</v>
          </cell>
          <cell r="FA109">
            <v>0</v>
          </cell>
          <cell r="FB109">
            <v>921.71309960000008</v>
          </cell>
          <cell r="FC109">
            <v>14.308171959999999</v>
          </cell>
          <cell r="FD109">
            <v>284.17694647999997</v>
          </cell>
          <cell r="FE109">
            <v>537.84153619999995</v>
          </cell>
          <cell r="FF109">
            <v>85.386444960000006</v>
          </cell>
          <cell r="FG109" t="str">
            <v/>
          </cell>
          <cell r="FH109" t="str">
            <v/>
          </cell>
          <cell r="FI109" t="str">
            <v/>
          </cell>
          <cell r="FJ109" t="str">
            <v/>
          </cell>
          <cell r="FK109">
            <v>0</v>
          </cell>
          <cell r="FN109">
            <v>11773.071493446381</v>
          </cell>
          <cell r="FO109">
            <v>0</v>
          </cell>
          <cell r="FP109">
            <v>376.37899999999996</v>
          </cell>
          <cell r="FQ109">
            <v>0</v>
          </cell>
          <cell r="FR109">
            <v>2003.7250082983335</v>
          </cell>
          <cell r="FS109">
            <v>1945.1350082983336</v>
          </cell>
          <cell r="FT109">
            <v>2.74</v>
          </cell>
          <cell r="FU109">
            <v>55.85</v>
          </cell>
          <cell r="FV109">
            <v>148252</v>
          </cell>
          <cell r="FW109">
            <v>0</v>
          </cell>
          <cell r="FX109">
            <v>148252</v>
          </cell>
          <cell r="FZ109">
            <v>758.40588715000001</v>
          </cell>
          <cell r="GA109">
            <v>0</v>
          </cell>
          <cell r="GB109">
            <v>14.109</v>
          </cell>
          <cell r="GC109">
            <v>0</v>
          </cell>
          <cell r="GD109">
            <v>323.55900000000003</v>
          </cell>
          <cell r="GE109">
            <v>323.55900000000003</v>
          </cell>
          <cell r="GF109">
            <v>0</v>
          </cell>
          <cell r="GG109">
            <v>0</v>
          </cell>
          <cell r="GH109">
            <v>5039</v>
          </cell>
          <cell r="GI109">
            <v>0</v>
          </cell>
          <cell r="GJ109">
            <v>5039</v>
          </cell>
          <cell r="GK109">
            <v>6140.1608410664994</v>
          </cell>
          <cell r="GL109">
            <v>0</v>
          </cell>
          <cell r="GM109">
            <v>258.77600000000001</v>
          </cell>
          <cell r="GN109">
            <v>0</v>
          </cell>
          <cell r="GO109">
            <v>1287.7640000000001</v>
          </cell>
          <cell r="GP109">
            <v>1232.03</v>
          </cell>
          <cell r="GQ109">
            <v>0</v>
          </cell>
          <cell r="GR109">
            <v>51.734000000000002</v>
          </cell>
          <cell r="GS109">
            <v>76404</v>
          </cell>
          <cell r="GT109">
            <v>0</v>
          </cell>
          <cell r="GU109">
            <v>76404</v>
          </cell>
          <cell r="GV109">
            <v>0</v>
          </cell>
          <cell r="GW109">
            <v>0</v>
          </cell>
          <cell r="GX109">
            <v>0</v>
          </cell>
          <cell r="GY109">
            <v>0</v>
          </cell>
          <cell r="GZ109">
            <v>0</v>
          </cell>
          <cell r="HA109">
            <v>0</v>
          </cell>
          <cell r="HB109">
            <v>0</v>
          </cell>
          <cell r="HC109">
            <v>0</v>
          </cell>
          <cell r="HD109">
            <v>0</v>
          </cell>
          <cell r="HE109">
            <v>0</v>
          </cell>
          <cell r="HF109">
            <v>0</v>
          </cell>
          <cell r="HG109">
            <v>0</v>
          </cell>
          <cell r="HH109">
            <v>0</v>
          </cell>
          <cell r="HI109">
            <v>0</v>
          </cell>
          <cell r="HJ109">
            <v>0</v>
          </cell>
          <cell r="HK109">
            <v>0</v>
          </cell>
          <cell r="HL109">
            <v>0</v>
          </cell>
          <cell r="HM109">
            <v>0</v>
          </cell>
          <cell r="HN109">
            <v>0</v>
          </cell>
          <cell r="HO109">
            <v>0</v>
          </cell>
          <cell r="HP109">
            <v>0</v>
          </cell>
          <cell r="HQ109">
            <v>0</v>
          </cell>
          <cell r="HR109">
            <v>1143.433344503333</v>
          </cell>
          <cell r="HS109">
            <v>0</v>
          </cell>
          <cell r="HT109">
            <v>105</v>
          </cell>
          <cell r="HU109">
            <v>0</v>
          </cell>
          <cell r="HV109">
            <v>0</v>
          </cell>
          <cell r="HW109">
            <v>0</v>
          </cell>
          <cell r="HX109">
            <v>0</v>
          </cell>
          <cell r="HY109">
            <v>0</v>
          </cell>
          <cell r="HZ109">
            <v>1</v>
          </cell>
          <cell r="IA109">
            <v>0</v>
          </cell>
          <cell r="IB109">
            <v>1</v>
          </cell>
          <cell r="IC109">
            <v>4996.7274965631668</v>
          </cell>
          <cell r="ID109">
            <v>0</v>
          </cell>
          <cell r="IE109">
            <v>153.77599999999998</v>
          </cell>
          <cell r="IF109">
            <v>0</v>
          </cell>
          <cell r="IG109">
            <v>1287.7640000000001</v>
          </cell>
          <cell r="IH109">
            <v>1232.03</v>
          </cell>
          <cell r="II109">
            <v>0</v>
          </cell>
          <cell r="IJ109">
            <v>51.734000000000002</v>
          </cell>
          <cell r="IK109">
            <v>76403</v>
          </cell>
          <cell r="IL109">
            <v>0</v>
          </cell>
          <cell r="IM109">
            <v>76403</v>
          </cell>
          <cell r="IN109">
            <v>0</v>
          </cell>
          <cell r="IO109">
            <v>0</v>
          </cell>
          <cell r="IP109">
            <v>0</v>
          </cell>
          <cell r="IQ109">
            <v>0</v>
          </cell>
          <cell r="IR109">
            <v>0</v>
          </cell>
          <cell r="IS109">
            <v>0</v>
          </cell>
          <cell r="IT109">
            <v>0</v>
          </cell>
          <cell r="IU109">
            <v>0</v>
          </cell>
          <cell r="IV109">
            <v>0</v>
          </cell>
          <cell r="IW109">
            <v>0</v>
          </cell>
          <cell r="IX109">
            <v>0</v>
          </cell>
          <cell r="IY109">
            <v>509.59348974</v>
          </cell>
          <cell r="IZ109">
            <v>0</v>
          </cell>
          <cell r="JA109">
            <v>24.921999999999997</v>
          </cell>
          <cell r="JB109">
            <v>0</v>
          </cell>
          <cell r="JC109">
            <v>377.14400000000001</v>
          </cell>
          <cell r="JD109">
            <v>377.14400000000001</v>
          </cell>
          <cell r="JE109">
            <v>0</v>
          </cell>
          <cell r="JF109">
            <v>0</v>
          </cell>
          <cell r="JG109">
            <v>33</v>
          </cell>
          <cell r="JH109">
            <v>0</v>
          </cell>
          <cell r="JI109">
            <v>33</v>
          </cell>
          <cell r="JJ109">
            <v>166.82267041</v>
          </cell>
          <cell r="JK109">
            <v>0</v>
          </cell>
          <cell r="JL109">
            <v>7.0890000000000004</v>
          </cell>
          <cell r="JM109">
            <v>0</v>
          </cell>
          <cell r="JN109">
            <v>126.196</v>
          </cell>
          <cell r="JO109">
            <v>126.196</v>
          </cell>
          <cell r="JP109">
            <v>0</v>
          </cell>
          <cell r="JQ109">
            <v>0</v>
          </cell>
          <cell r="JR109">
            <v>1</v>
          </cell>
          <cell r="JS109">
            <v>0</v>
          </cell>
          <cell r="JT109">
            <v>1</v>
          </cell>
          <cell r="JU109">
            <v>342.77081932999999</v>
          </cell>
          <cell r="JV109">
            <v>0</v>
          </cell>
          <cell r="JW109">
            <v>17.832999999999998</v>
          </cell>
          <cell r="JX109">
            <v>0</v>
          </cell>
          <cell r="JY109">
            <v>250.94800000000001</v>
          </cell>
          <cell r="JZ109">
            <v>250.94800000000001</v>
          </cell>
          <cell r="KA109">
            <v>0</v>
          </cell>
          <cell r="KB109">
            <v>0</v>
          </cell>
          <cell r="KC109">
            <v>32</v>
          </cell>
          <cell r="KD109">
            <v>0</v>
          </cell>
          <cell r="KE109">
            <v>32</v>
          </cell>
          <cell r="KF109">
            <v>0</v>
          </cell>
          <cell r="KG109">
            <v>0</v>
          </cell>
          <cell r="KH109">
            <v>0</v>
          </cell>
          <cell r="KI109">
            <v>0</v>
          </cell>
          <cell r="KJ109">
            <v>0</v>
          </cell>
          <cell r="KK109">
            <v>0</v>
          </cell>
          <cell r="KL109">
            <v>0</v>
          </cell>
          <cell r="KM109">
            <v>0</v>
          </cell>
          <cell r="KN109">
            <v>0</v>
          </cell>
          <cell r="KO109">
            <v>0</v>
          </cell>
          <cell r="KP109">
            <v>0</v>
          </cell>
          <cell r="KQ109">
            <v>0</v>
          </cell>
          <cell r="KR109">
            <v>0</v>
          </cell>
          <cell r="KS109">
            <v>0</v>
          </cell>
          <cell r="KT109">
            <v>0</v>
          </cell>
          <cell r="KU109">
            <v>0</v>
          </cell>
          <cell r="KV109">
            <v>0</v>
          </cell>
          <cell r="KW109">
            <v>0</v>
          </cell>
          <cell r="KX109">
            <v>0</v>
          </cell>
          <cell r="KY109">
            <v>0</v>
          </cell>
          <cell r="KZ109">
            <v>0</v>
          </cell>
          <cell r="LA109">
            <v>0</v>
          </cell>
          <cell r="LB109">
            <v>342.77081932999999</v>
          </cell>
          <cell r="LC109">
            <v>0</v>
          </cell>
          <cell r="LD109">
            <v>17.832999999999998</v>
          </cell>
          <cell r="LE109">
            <v>0</v>
          </cell>
          <cell r="LF109">
            <v>250.94800000000001</v>
          </cell>
          <cell r="LG109">
            <v>250.94800000000001</v>
          </cell>
          <cell r="LH109">
            <v>0</v>
          </cell>
          <cell r="LI109">
            <v>0</v>
          </cell>
          <cell r="LJ109">
            <v>32</v>
          </cell>
          <cell r="LK109">
            <v>0</v>
          </cell>
          <cell r="LL109">
            <v>32</v>
          </cell>
          <cell r="LQ109">
            <v>0</v>
          </cell>
          <cell r="LR109">
            <v>55.8</v>
          </cell>
          <cell r="LS109">
            <v>0</v>
          </cell>
          <cell r="LT109">
            <v>0</v>
          </cell>
          <cell r="LU109">
            <v>0</v>
          </cell>
          <cell r="LX109">
            <v>0</v>
          </cell>
          <cell r="LY109">
            <v>0</v>
          </cell>
          <cell r="LZ109">
            <v>0</v>
          </cell>
          <cell r="MA109">
            <v>0</v>
          </cell>
          <cell r="MB109">
            <v>0</v>
          </cell>
          <cell r="MC109">
            <v>0</v>
          </cell>
          <cell r="MD109">
            <v>0</v>
          </cell>
          <cell r="ME109">
            <v>0</v>
          </cell>
          <cell r="MF109">
            <v>0</v>
          </cell>
          <cell r="MG109">
            <v>0</v>
          </cell>
          <cell r="MH109">
            <v>0</v>
          </cell>
          <cell r="MI109">
            <v>0</v>
          </cell>
          <cell r="MJ109">
            <v>0</v>
          </cell>
          <cell r="MK109">
            <v>0</v>
          </cell>
          <cell r="ML109">
            <v>0</v>
          </cell>
          <cell r="MM109">
            <v>0</v>
          </cell>
          <cell r="MN109">
            <v>0</v>
          </cell>
          <cell r="MO109">
            <v>0</v>
          </cell>
          <cell r="MP109">
            <v>0</v>
          </cell>
          <cell r="MQ109">
            <v>0</v>
          </cell>
          <cell r="MR109">
            <v>0</v>
          </cell>
          <cell r="MS109">
            <v>0</v>
          </cell>
          <cell r="MT109">
            <v>0</v>
          </cell>
          <cell r="MU109">
            <v>0</v>
          </cell>
          <cell r="MV109">
            <v>0</v>
          </cell>
          <cell r="MW109">
            <v>0</v>
          </cell>
          <cell r="MX109">
            <v>0</v>
          </cell>
          <cell r="MY109">
            <v>0</v>
          </cell>
          <cell r="MZ109">
            <v>0</v>
          </cell>
          <cell r="NA109">
            <v>0</v>
          </cell>
          <cell r="NB109">
            <v>0</v>
          </cell>
          <cell r="NC109">
            <v>0</v>
          </cell>
          <cell r="ND109">
            <v>0</v>
          </cell>
          <cell r="NE109">
            <v>0</v>
          </cell>
          <cell r="NF109">
            <v>0</v>
          </cell>
          <cell r="NG109">
            <v>0</v>
          </cell>
          <cell r="NH109">
            <v>0</v>
          </cell>
          <cell r="NI109">
            <v>0</v>
          </cell>
          <cell r="NJ109">
            <v>0</v>
          </cell>
          <cell r="NK109">
            <v>0</v>
          </cell>
          <cell r="NL109">
            <v>0</v>
          </cell>
          <cell r="NM109">
            <v>0</v>
          </cell>
          <cell r="NN109">
            <v>0</v>
          </cell>
          <cell r="NO109">
            <v>0</v>
          </cell>
          <cell r="NP109">
            <v>0</v>
          </cell>
          <cell r="NQ109">
            <v>0</v>
          </cell>
          <cell r="NR109">
            <v>0</v>
          </cell>
          <cell r="NS109">
            <v>0</v>
          </cell>
          <cell r="NT109">
            <v>0</v>
          </cell>
          <cell r="NU109">
            <v>0</v>
          </cell>
          <cell r="NV109">
            <v>0</v>
          </cell>
          <cell r="NW109">
            <v>0</v>
          </cell>
          <cell r="NX109">
            <v>0</v>
          </cell>
          <cell r="NY109">
            <v>0</v>
          </cell>
          <cell r="NZ109">
            <v>0</v>
          </cell>
          <cell r="OA109">
            <v>0</v>
          </cell>
          <cell r="OB109">
            <v>0</v>
          </cell>
          <cell r="OC109">
            <v>0</v>
          </cell>
          <cell r="OD109">
            <v>0</v>
          </cell>
          <cell r="OE109">
            <v>0</v>
          </cell>
          <cell r="OF109">
            <v>0</v>
          </cell>
          <cell r="OG109">
            <v>0</v>
          </cell>
          <cell r="OH109">
            <v>0</v>
          </cell>
          <cell r="OI109">
            <v>0</v>
          </cell>
          <cell r="OJ109">
            <v>0</v>
          </cell>
          <cell r="OL109" t="str">
            <v>нд</v>
          </cell>
          <cell r="OM109" t="str">
            <v>нд</v>
          </cell>
          <cell r="ON109" t="str">
            <v>нд</v>
          </cell>
          <cell r="OO109" t="str">
            <v>нд</v>
          </cell>
          <cell r="OP109" t="str">
            <v>нд</v>
          </cell>
          <cell r="OT109">
            <v>9766.9821273165726</v>
          </cell>
          <cell r="OV109">
            <v>709.20500000000004</v>
          </cell>
          <cell r="OW109">
            <v>119.191</v>
          </cell>
          <cell r="OX109">
            <v>0</v>
          </cell>
          <cell r="OY109">
            <v>10851</v>
          </cell>
          <cell r="OZ109">
            <v>2146.0064287200003</v>
          </cell>
        </row>
        <row r="110">
          <cell r="A110" t="str">
            <v>Г</v>
          </cell>
          <cell r="B110" t="str">
            <v>1.2.2.4</v>
          </cell>
          <cell r="C110" t="str">
            <v>Реконструкция прочих объектов основных средств всего, в том числе:</v>
          </cell>
          <cell r="D110" t="str">
            <v>Г</v>
          </cell>
          <cell r="E110">
            <v>0</v>
          </cell>
          <cell r="H110">
            <v>0</v>
          </cell>
          <cell r="J110">
            <v>3932.6022027855006</v>
          </cell>
          <cell r="K110">
            <v>0</v>
          </cell>
          <cell r="L110">
            <v>3932.6022027855006</v>
          </cell>
          <cell r="M110">
            <v>818.12398278000001</v>
          </cell>
          <cell r="N110">
            <v>0</v>
          </cell>
          <cell r="O110">
            <v>245.11748446749993</v>
          </cell>
          <cell r="P110">
            <v>749.55393913499995</v>
          </cell>
          <cell r="Q110">
            <v>2119.8067964030001</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O110">
            <v>0</v>
          </cell>
          <cell r="AP110">
            <v>0</v>
          </cell>
          <cell r="AQ110">
            <v>0</v>
          </cell>
          <cell r="AR110">
            <v>0</v>
          </cell>
          <cell r="AS110">
            <v>0</v>
          </cell>
          <cell r="AT110">
            <v>0</v>
          </cell>
          <cell r="AU110">
            <v>0</v>
          </cell>
          <cell r="AV110">
            <v>0</v>
          </cell>
          <cell r="AW110">
            <v>0</v>
          </cell>
          <cell r="AX110">
            <v>0</v>
          </cell>
          <cell r="AY110">
            <v>0</v>
          </cell>
          <cell r="AZ110">
            <v>0</v>
          </cell>
          <cell r="BA110">
            <v>0</v>
          </cell>
          <cell r="BB110" t="str">
            <v/>
          </cell>
          <cell r="BC110" t="str">
            <v/>
          </cell>
          <cell r="BD110" t="str">
            <v/>
          </cell>
          <cell r="BE110" t="str">
            <v/>
          </cell>
          <cell r="BF110">
            <v>0</v>
          </cell>
          <cell r="BG110">
            <v>0</v>
          </cell>
          <cell r="BH110">
            <v>0</v>
          </cell>
          <cell r="BI110">
            <v>0</v>
          </cell>
          <cell r="BJ110">
            <v>0</v>
          </cell>
          <cell r="BK110">
            <v>0</v>
          </cell>
          <cell r="BL110">
            <v>0</v>
          </cell>
          <cell r="BM110">
            <v>0</v>
          </cell>
          <cell r="BN110">
            <v>0</v>
          </cell>
          <cell r="BO110">
            <v>0</v>
          </cell>
          <cell r="BP110">
            <v>0</v>
          </cell>
          <cell r="BQ110">
            <v>0</v>
          </cell>
          <cell r="BR110">
            <v>0</v>
          </cell>
          <cell r="BS110">
            <v>0</v>
          </cell>
          <cell r="BT110">
            <v>0</v>
          </cell>
          <cell r="BU110">
            <v>0</v>
          </cell>
          <cell r="BV110">
            <v>0</v>
          </cell>
          <cell r="BW110">
            <v>0</v>
          </cell>
          <cell r="BX110">
            <v>0</v>
          </cell>
          <cell r="BY110">
            <v>0</v>
          </cell>
          <cell r="BZ110">
            <v>0</v>
          </cell>
          <cell r="CA110">
            <v>0</v>
          </cell>
          <cell r="CB110">
            <v>0</v>
          </cell>
          <cell r="CC110">
            <v>0</v>
          </cell>
          <cell r="CD110">
            <v>0</v>
          </cell>
          <cell r="CE110">
            <v>0</v>
          </cell>
          <cell r="CF110">
            <v>0</v>
          </cell>
          <cell r="CG110">
            <v>0</v>
          </cell>
          <cell r="CH110">
            <v>0</v>
          </cell>
          <cell r="CI110">
            <v>0</v>
          </cell>
          <cell r="CJ110">
            <v>0</v>
          </cell>
          <cell r="CK110">
            <v>0</v>
          </cell>
          <cell r="CL110">
            <v>0</v>
          </cell>
          <cell r="CM110">
            <v>0</v>
          </cell>
          <cell r="CN110">
            <v>0</v>
          </cell>
          <cell r="CO110">
            <v>0</v>
          </cell>
          <cell r="CP110">
            <v>0</v>
          </cell>
          <cell r="CQ110" t="str">
            <v/>
          </cell>
          <cell r="CR110" t="str">
            <v/>
          </cell>
          <cell r="CS110" t="str">
            <v/>
          </cell>
          <cell r="CT110" t="str">
            <v/>
          </cell>
          <cell r="CU110">
            <v>0</v>
          </cell>
          <cell r="CX110">
            <v>11773.071493446381</v>
          </cell>
          <cell r="CY110">
            <v>2007.6103241393257</v>
          </cell>
          <cell r="CZ110">
            <v>3841.5348877713004</v>
          </cell>
          <cell r="DA110">
            <v>3963.2928893735866</v>
          </cell>
          <cell r="DB110">
            <v>1960.6333921621663</v>
          </cell>
          <cell r="DE110">
            <v>0</v>
          </cell>
          <cell r="DG110">
            <v>2648.4101105499999</v>
          </cell>
          <cell r="DH110">
            <v>0</v>
          </cell>
          <cell r="DI110">
            <v>2648.4101105499999</v>
          </cell>
          <cell r="DJ110">
            <v>221.79169244000005</v>
          </cell>
          <cell r="DK110">
            <v>951.39924857999995</v>
          </cell>
          <cell r="DL110">
            <v>1337.37306115</v>
          </cell>
          <cell r="DM110">
            <v>137.84610837999995</v>
          </cell>
          <cell r="DN110">
            <v>3379.4845325921287</v>
          </cell>
          <cell r="DS110">
            <v>73</v>
          </cell>
          <cell r="DT110">
            <v>202.23975001333304</v>
          </cell>
          <cell r="DU110">
            <v>340.55043894068166</v>
          </cell>
          <cell r="DV110">
            <v>2763.6943436381139</v>
          </cell>
          <cell r="DW110">
            <v>202.23975001333304</v>
          </cell>
          <cell r="DX110" t="str">
            <v/>
          </cell>
          <cell r="DY110" t="str">
            <v/>
          </cell>
          <cell r="DZ110" t="str">
            <v/>
          </cell>
          <cell r="EA110" t="str">
            <v/>
          </cell>
          <cell r="EB110">
            <v>0</v>
          </cell>
          <cell r="EC110">
            <v>1131.7356273999999</v>
          </cell>
          <cell r="ED110">
            <v>17.569210549999998</v>
          </cell>
          <cell r="EE110">
            <v>335.6327546</v>
          </cell>
          <cell r="EF110">
            <v>669.69608814999992</v>
          </cell>
          <cell r="EG110">
            <v>108.83757410000001</v>
          </cell>
          <cell r="EH110">
            <v>210.02252780000001</v>
          </cell>
          <cell r="EI110">
            <v>3.2610385900000001</v>
          </cell>
          <cell r="EJ110">
            <v>51.45580812</v>
          </cell>
          <cell r="EK110">
            <v>131.85455195</v>
          </cell>
          <cell r="EL110">
            <v>23.451129139999999</v>
          </cell>
          <cell r="EM110">
            <v>921.71309960000008</v>
          </cell>
          <cell r="EN110">
            <v>14.308171959999999</v>
          </cell>
          <cell r="EO110">
            <v>284.17694647999997</v>
          </cell>
          <cell r="EP110">
            <v>537.84153619999995</v>
          </cell>
          <cell r="EQ110">
            <v>85.386444960000006</v>
          </cell>
          <cell r="ER110">
            <v>0</v>
          </cell>
          <cell r="ES110">
            <v>0</v>
          </cell>
          <cell r="ET110">
            <v>0</v>
          </cell>
          <cell r="EU110">
            <v>0</v>
          </cell>
          <cell r="EV110">
            <v>0</v>
          </cell>
          <cell r="EW110">
            <v>0</v>
          </cell>
          <cell r="EX110">
            <v>0</v>
          </cell>
          <cell r="EY110">
            <v>0</v>
          </cell>
          <cell r="EZ110">
            <v>0</v>
          </cell>
          <cell r="FA110">
            <v>0</v>
          </cell>
          <cell r="FB110">
            <v>921.71309960000008</v>
          </cell>
          <cell r="FC110">
            <v>14.308171959999999</v>
          </cell>
          <cell r="FD110">
            <v>284.17694647999997</v>
          </cell>
          <cell r="FE110">
            <v>537.84153619999995</v>
          </cell>
          <cell r="FF110">
            <v>85.386444960000006</v>
          </cell>
          <cell r="FG110" t="str">
            <v/>
          </cell>
          <cell r="FH110" t="str">
            <v/>
          </cell>
          <cell r="FI110" t="str">
            <v/>
          </cell>
          <cell r="FJ110" t="str">
            <v/>
          </cell>
          <cell r="FK110">
            <v>0</v>
          </cell>
          <cell r="FN110">
            <v>11773.071493446381</v>
          </cell>
          <cell r="FO110">
            <v>0</v>
          </cell>
          <cell r="FP110">
            <v>376.37899999999996</v>
          </cell>
          <cell r="FQ110">
            <v>0</v>
          </cell>
          <cell r="FR110">
            <v>2003.7250082983335</v>
          </cell>
          <cell r="FS110">
            <v>1945.1350082983336</v>
          </cell>
          <cell r="FT110">
            <v>2.74</v>
          </cell>
          <cell r="FU110">
            <v>55.85</v>
          </cell>
          <cell r="FV110">
            <v>148252</v>
          </cell>
          <cell r="FW110">
            <v>0</v>
          </cell>
          <cell r="FX110">
            <v>148252</v>
          </cell>
          <cell r="FZ110">
            <v>758.40588715000001</v>
          </cell>
          <cell r="GA110">
            <v>0</v>
          </cell>
          <cell r="GB110">
            <v>14.109</v>
          </cell>
          <cell r="GC110">
            <v>0</v>
          </cell>
          <cell r="GD110">
            <v>323.55900000000003</v>
          </cell>
          <cell r="GE110">
            <v>323.55900000000003</v>
          </cell>
          <cell r="GF110">
            <v>0</v>
          </cell>
          <cell r="GG110">
            <v>0</v>
          </cell>
          <cell r="GH110">
            <v>5039</v>
          </cell>
          <cell r="GI110">
            <v>0</v>
          </cell>
          <cell r="GJ110">
            <v>5039</v>
          </cell>
          <cell r="GK110">
            <v>6140.1608410664994</v>
          </cell>
          <cell r="GL110">
            <v>0</v>
          </cell>
          <cell r="GM110">
            <v>258.77600000000001</v>
          </cell>
          <cell r="GN110">
            <v>0</v>
          </cell>
          <cell r="GO110">
            <v>1287.7640000000001</v>
          </cell>
          <cell r="GP110">
            <v>1232.03</v>
          </cell>
          <cell r="GQ110">
            <v>0</v>
          </cell>
          <cell r="GR110">
            <v>51.734000000000002</v>
          </cell>
          <cell r="GS110">
            <v>76404</v>
          </cell>
          <cell r="GT110">
            <v>0</v>
          </cell>
          <cell r="GU110">
            <v>76404</v>
          </cell>
          <cell r="GV110">
            <v>0</v>
          </cell>
          <cell r="GW110">
            <v>0</v>
          </cell>
          <cell r="GX110">
            <v>0</v>
          </cell>
          <cell r="GY110">
            <v>0</v>
          </cell>
          <cell r="GZ110">
            <v>0</v>
          </cell>
          <cell r="HA110">
            <v>0</v>
          </cell>
          <cell r="HB110">
            <v>0</v>
          </cell>
          <cell r="HC110">
            <v>0</v>
          </cell>
          <cell r="HD110">
            <v>0</v>
          </cell>
          <cell r="HE110">
            <v>0</v>
          </cell>
          <cell r="HF110">
            <v>0</v>
          </cell>
          <cell r="HG110">
            <v>0</v>
          </cell>
          <cell r="HH110">
            <v>0</v>
          </cell>
          <cell r="HI110">
            <v>0</v>
          </cell>
          <cell r="HJ110">
            <v>0</v>
          </cell>
          <cell r="HK110">
            <v>0</v>
          </cell>
          <cell r="HL110">
            <v>0</v>
          </cell>
          <cell r="HM110">
            <v>0</v>
          </cell>
          <cell r="HN110">
            <v>0</v>
          </cell>
          <cell r="HO110">
            <v>0</v>
          </cell>
          <cell r="HP110">
            <v>0</v>
          </cell>
          <cell r="HQ110">
            <v>0</v>
          </cell>
          <cell r="HR110">
            <v>1143.433344503333</v>
          </cell>
          <cell r="HS110">
            <v>0</v>
          </cell>
          <cell r="HT110">
            <v>105</v>
          </cell>
          <cell r="HU110">
            <v>0</v>
          </cell>
          <cell r="HV110">
            <v>0</v>
          </cell>
          <cell r="HW110">
            <v>0</v>
          </cell>
          <cell r="HX110">
            <v>0</v>
          </cell>
          <cell r="HY110">
            <v>0</v>
          </cell>
          <cell r="HZ110">
            <v>1</v>
          </cell>
          <cell r="IA110">
            <v>0</v>
          </cell>
          <cell r="IB110">
            <v>1</v>
          </cell>
          <cell r="IC110">
            <v>4996.7274965631668</v>
          </cell>
          <cell r="ID110">
            <v>0</v>
          </cell>
          <cell r="IE110">
            <v>153.77599999999998</v>
          </cell>
          <cell r="IF110">
            <v>0</v>
          </cell>
          <cell r="IG110">
            <v>1287.7640000000001</v>
          </cell>
          <cell r="IH110">
            <v>1232.03</v>
          </cell>
          <cell r="II110">
            <v>0</v>
          </cell>
          <cell r="IJ110">
            <v>51.734000000000002</v>
          </cell>
          <cell r="IK110">
            <v>76403</v>
          </cell>
          <cell r="IL110">
            <v>0</v>
          </cell>
          <cell r="IM110">
            <v>76403</v>
          </cell>
          <cell r="IN110">
            <v>0</v>
          </cell>
          <cell r="IO110">
            <v>0</v>
          </cell>
          <cell r="IP110">
            <v>0</v>
          </cell>
          <cell r="IQ110">
            <v>0</v>
          </cell>
          <cell r="IR110">
            <v>0</v>
          </cell>
          <cell r="IS110">
            <v>0</v>
          </cell>
          <cell r="IT110">
            <v>0</v>
          </cell>
          <cell r="IU110">
            <v>0</v>
          </cell>
          <cell r="IV110">
            <v>0</v>
          </cell>
          <cell r="IW110">
            <v>0</v>
          </cell>
          <cell r="IX110">
            <v>0</v>
          </cell>
          <cell r="IY110">
            <v>509.59348974</v>
          </cell>
          <cell r="IZ110">
            <v>0</v>
          </cell>
          <cell r="JA110">
            <v>24.921999999999997</v>
          </cell>
          <cell r="JB110">
            <v>0</v>
          </cell>
          <cell r="JC110">
            <v>377.14400000000001</v>
          </cell>
          <cell r="JD110">
            <v>377.14400000000001</v>
          </cell>
          <cell r="JE110">
            <v>0</v>
          </cell>
          <cell r="JF110">
            <v>0</v>
          </cell>
          <cell r="JG110">
            <v>33</v>
          </cell>
          <cell r="JH110">
            <v>0</v>
          </cell>
          <cell r="JI110">
            <v>33</v>
          </cell>
          <cell r="JJ110">
            <v>166.82267041</v>
          </cell>
          <cell r="JK110">
            <v>0</v>
          </cell>
          <cell r="JL110">
            <v>7.0890000000000004</v>
          </cell>
          <cell r="JM110">
            <v>0</v>
          </cell>
          <cell r="JN110">
            <v>126.196</v>
          </cell>
          <cell r="JO110">
            <v>126.196</v>
          </cell>
          <cell r="JP110">
            <v>0</v>
          </cell>
          <cell r="JQ110">
            <v>0</v>
          </cell>
          <cell r="JR110">
            <v>1</v>
          </cell>
          <cell r="JS110">
            <v>0</v>
          </cell>
          <cell r="JT110">
            <v>1</v>
          </cell>
          <cell r="JU110">
            <v>342.77081932999999</v>
          </cell>
          <cell r="JV110">
            <v>0</v>
          </cell>
          <cell r="JW110">
            <v>17.832999999999998</v>
          </cell>
          <cell r="JX110">
            <v>0</v>
          </cell>
          <cell r="JY110">
            <v>250.94800000000001</v>
          </cell>
          <cell r="JZ110">
            <v>250.94800000000001</v>
          </cell>
          <cell r="KA110">
            <v>0</v>
          </cell>
          <cell r="KB110">
            <v>0</v>
          </cell>
          <cell r="KC110">
            <v>32</v>
          </cell>
          <cell r="KD110">
            <v>0</v>
          </cell>
          <cell r="KE110">
            <v>32</v>
          </cell>
          <cell r="KF110">
            <v>0</v>
          </cell>
          <cell r="KG110">
            <v>0</v>
          </cell>
          <cell r="KH110">
            <v>0</v>
          </cell>
          <cell r="KI110">
            <v>0</v>
          </cell>
          <cell r="KJ110">
            <v>0</v>
          </cell>
          <cell r="KK110">
            <v>0</v>
          </cell>
          <cell r="KL110">
            <v>0</v>
          </cell>
          <cell r="KM110">
            <v>0</v>
          </cell>
          <cell r="KN110">
            <v>0</v>
          </cell>
          <cell r="KO110">
            <v>0</v>
          </cell>
          <cell r="KP110">
            <v>0</v>
          </cell>
          <cell r="KQ110">
            <v>0</v>
          </cell>
          <cell r="KR110">
            <v>0</v>
          </cell>
          <cell r="KS110">
            <v>0</v>
          </cell>
          <cell r="KT110">
            <v>0</v>
          </cell>
          <cell r="KU110">
            <v>0</v>
          </cell>
          <cell r="KV110">
            <v>0</v>
          </cell>
          <cell r="KW110">
            <v>0</v>
          </cell>
          <cell r="KX110">
            <v>0</v>
          </cell>
          <cell r="KY110">
            <v>0</v>
          </cell>
          <cell r="KZ110">
            <v>0</v>
          </cell>
          <cell r="LA110">
            <v>0</v>
          </cell>
          <cell r="LB110">
            <v>342.77081932999999</v>
          </cell>
          <cell r="LC110">
            <v>0</v>
          </cell>
          <cell r="LD110">
            <v>17.832999999999998</v>
          </cell>
          <cell r="LE110">
            <v>0</v>
          </cell>
          <cell r="LF110">
            <v>250.94800000000001</v>
          </cell>
          <cell r="LG110">
            <v>250.94800000000001</v>
          </cell>
          <cell r="LH110">
            <v>0</v>
          </cell>
          <cell r="LI110">
            <v>0</v>
          </cell>
          <cell r="LJ110">
            <v>32</v>
          </cell>
          <cell r="LK110">
            <v>0</v>
          </cell>
          <cell r="LL110">
            <v>32</v>
          </cell>
          <cell r="LQ110">
            <v>0</v>
          </cell>
          <cell r="LR110">
            <v>55.8</v>
          </cell>
          <cell r="LS110">
            <v>0</v>
          </cell>
          <cell r="LT110">
            <v>0</v>
          </cell>
          <cell r="LU110">
            <v>0</v>
          </cell>
          <cell r="LX110">
            <v>0</v>
          </cell>
          <cell r="LY110">
            <v>0</v>
          </cell>
          <cell r="LZ110">
            <v>0</v>
          </cell>
          <cell r="MA110">
            <v>0</v>
          </cell>
          <cell r="MB110">
            <v>0</v>
          </cell>
          <cell r="MC110">
            <v>0</v>
          </cell>
          <cell r="MD110">
            <v>0</v>
          </cell>
          <cell r="ME110">
            <v>0</v>
          </cell>
          <cell r="MF110">
            <v>0</v>
          </cell>
          <cell r="MG110">
            <v>0</v>
          </cell>
          <cell r="MH110">
            <v>0</v>
          </cell>
          <cell r="MI110">
            <v>0</v>
          </cell>
          <cell r="MJ110">
            <v>0</v>
          </cell>
          <cell r="MK110">
            <v>0</v>
          </cell>
          <cell r="ML110">
            <v>0</v>
          </cell>
          <cell r="MM110">
            <v>0</v>
          </cell>
          <cell r="MN110">
            <v>0</v>
          </cell>
          <cell r="MO110">
            <v>0</v>
          </cell>
          <cell r="MP110">
            <v>0</v>
          </cell>
          <cell r="MQ110">
            <v>0</v>
          </cell>
          <cell r="MR110">
            <v>0</v>
          </cell>
          <cell r="MS110">
            <v>0</v>
          </cell>
          <cell r="MT110">
            <v>0</v>
          </cell>
          <cell r="MU110">
            <v>0</v>
          </cell>
          <cell r="MV110">
            <v>0</v>
          </cell>
          <cell r="MW110">
            <v>0</v>
          </cell>
          <cell r="MX110">
            <v>0</v>
          </cell>
          <cell r="MY110">
            <v>0</v>
          </cell>
          <cell r="MZ110">
            <v>0</v>
          </cell>
          <cell r="NA110">
            <v>0</v>
          </cell>
          <cell r="NB110">
            <v>0</v>
          </cell>
          <cell r="NC110">
            <v>0</v>
          </cell>
          <cell r="ND110">
            <v>0</v>
          </cell>
          <cell r="NE110">
            <v>0</v>
          </cell>
          <cell r="NF110">
            <v>0</v>
          </cell>
          <cell r="NG110">
            <v>0</v>
          </cell>
          <cell r="NH110">
            <v>0</v>
          </cell>
          <cell r="NI110">
            <v>0</v>
          </cell>
          <cell r="NJ110">
            <v>0</v>
          </cell>
          <cell r="NK110">
            <v>0</v>
          </cell>
          <cell r="NL110">
            <v>0</v>
          </cell>
          <cell r="NM110">
            <v>0</v>
          </cell>
          <cell r="NN110">
            <v>0</v>
          </cell>
          <cell r="NO110">
            <v>0</v>
          </cell>
          <cell r="NP110">
            <v>0</v>
          </cell>
          <cell r="NQ110">
            <v>0</v>
          </cell>
          <cell r="NR110">
            <v>0</v>
          </cell>
          <cell r="NS110">
            <v>0</v>
          </cell>
          <cell r="NT110">
            <v>0</v>
          </cell>
          <cell r="NU110">
            <v>0</v>
          </cell>
          <cell r="NV110">
            <v>0</v>
          </cell>
          <cell r="NW110">
            <v>0</v>
          </cell>
          <cell r="NX110">
            <v>0</v>
          </cell>
          <cell r="NY110">
            <v>0</v>
          </cell>
          <cell r="NZ110">
            <v>0</v>
          </cell>
          <cell r="OA110">
            <v>0</v>
          </cell>
          <cell r="OB110">
            <v>0</v>
          </cell>
          <cell r="OC110">
            <v>0</v>
          </cell>
          <cell r="OD110">
            <v>0</v>
          </cell>
          <cell r="OE110">
            <v>0</v>
          </cell>
          <cell r="OF110">
            <v>0</v>
          </cell>
          <cell r="OG110">
            <v>0</v>
          </cell>
          <cell r="OH110">
            <v>0</v>
          </cell>
          <cell r="OI110">
            <v>0</v>
          </cell>
          <cell r="OJ110">
            <v>0</v>
          </cell>
          <cell r="OL110" t="str">
            <v>нд</v>
          </cell>
          <cell r="OM110" t="str">
            <v>нд</v>
          </cell>
          <cell r="ON110" t="str">
            <v>нд</v>
          </cell>
          <cell r="OO110" t="str">
            <v>нд</v>
          </cell>
          <cell r="OP110" t="str">
            <v>нд</v>
          </cell>
          <cell r="OT110">
            <v>9766.9821273165726</v>
          </cell>
          <cell r="OV110">
            <v>709.20500000000004</v>
          </cell>
          <cell r="OW110">
            <v>119.191</v>
          </cell>
          <cell r="OX110">
            <v>0</v>
          </cell>
          <cell r="OY110">
            <v>10851</v>
          </cell>
          <cell r="OZ110">
            <v>2146.0064287200003</v>
          </cell>
        </row>
        <row r="111">
          <cell r="A111" t="str">
            <v>Г</v>
          </cell>
          <cell r="B111" t="str">
            <v>1.2.3</v>
          </cell>
          <cell r="C111" t="str">
            <v>Модернизация, техническое перевооружение, всего, в том числе:</v>
          </cell>
          <cell r="D111" t="str">
            <v>Г</v>
          </cell>
          <cell r="E111">
            <v>0</v>
          </cell>
          <cell r="H111">
            <v>0</v>
          </cell>
          <cell r="J111">
            <v>3932.6022027855006</v>
          </cell>
          <cell r="K111">
            <v>0</v>
          </cell>
          <cell r="L111">
            <v>3932.6022027855006</v>
          </cell>
          <cell r="M111">
            <v>818.12398278000001</v>
          </cell>
          <cell r="N111">
            <v>0</v>
          </cell>
          <cell r="O111">
            <v>245.11748446749993</v>
          </cell>
          <cell r="P111">
            <v>749.55393913499995</v>
          </cell>
          <cell r="Q111">
            <v>2119.8067964030001</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t="str">
            <v/>
          </cell>
          <cell r="BC111" t="str">
            <v/>
          </cell>
          <cell r="BD111" t="str">
            <v/>
          </cell>
          <cell r="BE111" t="str">
            <v/>
          </cell>
          <cell r="BF111">
            <v>0</v>
          </cell>
          <cell r="BG111">
            <v>0</v>
          </cell>
          <cell r="BH111">
            <v>0</v>
          </cell>
          <cell r="BI111">
            <v>0</v>
          </cell>
          <cell r="BJ111">
            <v>0</v>
          </cell>
          <cell r="BK111">
            <v>0</v>
          </cell>
          <cell r="BL111">
            <v>0</v>
          </cell>
          <cell r="BM111">
            <v>0</v>
          </cell>
          <cell r="BN111">
            <v>0</v>
          </cell>
          <cell r="BO111">
            <v>0</v>
          </cell>
          <cell r="BP111">
            <v>0</v>
          </cell>
          <cell r="BQ111">
            <v>0</v>
          </cell>
          <cell r="BR111">
            <v>0</v>
          </cell>
          <cell r="BS111">
            <v>0</v>
          </cell>
          <cell r="BT111">
            <v>0</v>
          </cell>
          <cell r="BU111">
            <v>0</v>
          </cell>
          <cell r="BV111">
            <v>0</v>
          </cell>
          <cell r="BW111">
            <v>0</v>
          </cell>
          <cell r="BX111">
            <v>0</v>
          </cell>
          <cell r="BY111">
            <v>0</v>
          </cell>
          <cell r="BZ111">
            <v>0</v>
          </cell>
          <cell r="CA111">
            <v>0</v>
          </cell>
          <cell r="CB111">
            <v>0</v>
          </cell>
          <cell r="CC111">
            <v>0</v>
          </cell>
          <cell r="CD111">
            <v>0</v>
          </cell>
          <cell r="CE111">
            <v>0</v>
          </cell>
          <cell r="CF111">
            <v>0</v>
          </cell>
          <cell r="CG111">
            <v>0</v>
          </cell>
          <cell r="CH111">
            <v>0</v>
          </cell>
          <cell r="CI111">
            <v>0</v>
          </cell>
          <cell r="CJ111">
            <v>0</v>
          </cell>
          <cell r="CK111">
            <v>0</v>
          </cell>
          <cell r="CL111">
            <v>0</v>
          </cell>
          <cell r="CM111">
            <v>0</v>
          </cell>
          <cell r="CN111">
            <v>0</v>
          </cell>
          <cell r="CO111">
            <v>0</v>
          </cell>
          <cell r="CP111">
            <v>0</v>
          </cell>
          <cell r="CQ111" t="str">
            <v/>
          </cell>
          <cell r="CR111" t="str">
            <v/>
          </cell>
          <cell r="CS111" t="str">
            <v/>
          </cell>
          <cell r="CT111" t="str">
            <v/>
          </cell>
          <cell r="CU111">
            <v>0</v>
          </cell>
          <cell r="CX111">
            <v>11773.071493446381</v>
          </cell>
          <cell r="CY111">
            <v>2007.6103241393257</v>
          </cell>
          <cell r="CZ111">
            <v>3841.5348877713004</v>
          </cell>
          <cell r="DA111">
            <v>3963.2928893735866</v>
          </cell>
          <cell r="DB111">
            <v>1960.6333921621663</v>
          </cell>
          <cell r="DE111">
            <v>0</v>
          </cell>
          <cell r="DG111">
            <v>2648.4101105499999</v>
          </cell>
          <cell r="DH111">
            <v>0</v>
          </cell>
          <cell r="DI111">
            <v>2648.4101105499999</v>
          </cell>
          <cell r="DJ111">
            <v>221.79169244000005</v>
          </cell>
          <cell r="DK111">
            <v>951.39924857999995</v>
          </cell>
          <cell r="DL111">
            <v>1337.37306115</v>
          </cell>
          <cell r="DM111">
            <v>137.84610837999995</v>
          </cell>
          <cell r="DN111">
            <v>3379.4845325921287</v>
          </cell>
          <cell r="DS111">
            <v>73</v>
          </cell>
          <cell r="DT111">
            <v>202.23975001333304</v>
          </cell>
          <cell r="DU111">
            <v>340.55043894068166</v>
          </cell>
          <cell r="DV111">
            <v>2763.6943436381139</v>
          </cell>
          <cell r="DW111">
            <v>202.23975001333304</v>
          </cell>
          <cell r="DX111" t="str">
            <v/>
          </cell>
          <cell r="DY111" t="str">
            <v/>
          </cell>
          <cell r="DZ111" t="str">
            <v/>
          </cell>
          <cell r="EA111" t="str">
            <v/>
          </cell>
          <cell r="EB111">
            <v>0</v>
          </cell>
          <cell r="EC111">
            <v>1131.7356273999999</v>
          </cell>
          <cell r="ED111">
            <v>17.569210549999998</v>
          </cell>
          <cell r="EE111">
            <v>335.6327546</v>
          </cell>
          <cell r="EF111">
            <v>669.69608814999992</v>
          </cell>
          <cell r="EG111">
            <v>108.83757410000001</v>
          </cell>
          <cell r="EH111">
            <v>210.02252780000001</v>
          </cell>
          <cell r="EI111">
            <v>3.2610385900000001</v>
          </cell>
          <cell r="EJ111">
            <v>51.45580812</v>
          </cell>
          <cell r="EK111">
            <v>131.85455195</v>
          </cell>
          <cell r="EL111">
            <v>23.451129139999999</v>
          </cell>
          <cell r="EM111">
            <v>921.71309960000008</v>
          </cell>
          <cell r="EN111">
            <v>14.308171959999999</v>
          </cell>
          <cell r="EO111">
            <v>284.17694647999997</v>
          </cell>
          <cell r="EP111">
            <v>537.84153619999995</v>
          </cell>
          <cell r="EQ111">
            <v>85.386444960000006</v>
          </cell>
          <cell r="ER111">
            <v>0</v>
          </cell>
          <cell r="ES111">
            <v>0</v>
          </cell>
          <cell r="ET111">
            <v>0</v>
          </cell>
          <cell r="EU111">
            <v>0</v>
          </cell>
          <cell r="EV111">
            <v>0</v>
          </cell>
          <cell r="EW111">
            <v>0</v>
          </cell>
          <cell r="EX111">
            <v>0</v>
          </cell>
          <cell r="EY111">
            <v>0</v>
          </cell>
          <cell r="EZ111">
            <v>0</v>
          </cell>
          <cell r="FA111">
            <v>0</v>
          </cell>
          <cell r="FB111">
            <v>921.71309960000008</v>
          </cell>
          <cell r="FC111">
            <v>14.308171959999999</v>
          </cell>
          <cell r="FD111">
            <v>284.17694647999997</v>
          </cell>
          <cell r="FE111">
            <v>537.84153619999995</v>
          </cell>
          <cell r="FF111">
            <v>85.386444960000006</v>
          </cell>
          <cell r="FG111" t="str">
            <v/>
          </cell>
          <cell r="FH111" t="str">
            <v/>
          </cell>
          <cell r="FI111" t="str">
            <v/>
          </cell>
          <cell r="FJ111" t="str">
            <v/>
          </cell>
          <cell r="FK111">
            <v>0</v>
          </cell>
          <cell r="FN111">
            <v>11773.071493446381</v>
          </cell>
          <cell r="FO111">
            <v>0</v>
          </cell>
          <cell r="FP111">
            <v>376.37899999999996</v>
          </cell>
          <cell r="FQ111">
            <v>0</v>
          </cell>
          <cell r="FR111">
            <v>2003.7250082983335</v>
          </cell>
          <cell r="FS111">
            <v>1945.1350082983336</v>
          </cell>
          <cell r="FT111">
            <v>2.74</v>
          </cell>
          <cell r="FU111">
            <v>55.85</v>
          </cell>
          <cell r="FV111">
            <v>148252</v>
          </cell>
          <cell r="FW111">
            <v>0</v>
          </cell>
          <cell r="FX111">
            <v>148252</v>
          </cell>
          <cell r="FZ111">
            <v>758.40588715000001</v>
          </cell>
          <cell r="GA111">
            <v>0</v>
          </cell>
          <cell r="GB111">
            <v>14.109</v>
          </cell>
          <cell r="GC111">
            <v>0</v>
          </cell>
          <cell r="GD111">
            <v>323.55900000000003</v>
          </cell>
          <cell r="GE111">
            <v>323.55900000000003</v>
          </cell>
          <cell r="GF111">
            <v>0</v>
          </cell>
          <cell r="GG111">
            <v>0</v>
          </cell>
          <cell r="GH111">
            <v>5039</v>
          </cell>
          <cell r="GI111">
            <v>0</v>
          </cell>
          <cell r="GJ111">
            <v>5039</v>
          </cell>
          <cell r="GK111">
            <v>6140.1608410664994</v>
          </cell>
          <cell r="GL111">
            <v>0</v>
          </cell>
          <cell r="GM111">
            <v>258.77600000000001</v>
          </cell>
          <cell r="GN111">
            <v>0</v>
          </cell>
          <cell r="GO111">
            <v>1287.7640000000001</v>
          </cell>
          <cell r="GP111">
            <v>1232.03</v>
          </cell>
          <cell r="GQ111">
            <v>0</v>
          </cell>
          <cell r="GR111">
            <v>51.734000000000002</v>
          </cell>
          <cell r="GS111">
            <v>76404</v>
          </cell>
          <cell r="GT111">
            <v>0</v>
          </cell>
          <cell r="GU111">
            <v>76404</v>
          </cell>
          <cell r="GV111">
            <v>0</v>
          </cell>
          <cell r="GW111">
            <v>0</v>
          </cell>
          <cell r="GX111">
            <v>0</v>
          </cell>
          <cell r="GY111">
            <v>0</v>
          </cell>
          <cell r="GZ111">
            <v>0</v>
          </cell>
          <cell r="HA111">
            <v>0</v>
          </cell>
          <cell r="HB111">
            <v>0</v>
          </cell>
          <cell r="HC111">
            <v>0</v>
          </cell>
          <cell r="HD111">
            <v>0</v>
          </cell>
          <cell r="HE111">
            <v>0</v>
          </cell>
          <cell r="HF111">
            <v>0</v>
          </cell>
          <cell r="HG111">
            <v>0</v>
          </cell>
          <cell r="HH111">
            <v>0</v>
          </cell>
          <cell r="HI111">
            <v>0</v>
          </cell>
          <cell r="HJ111">
            <v>0</v>
          </cell>
          <cell r="HK111">
            <v>0</v>
          </cell>
          <cell r="HL111">
            <v>0</v>
          </cell>
          <cell r="HM111">
            <v>0</v>
          </cell>
          <cell r="HN111">
            <v>0</v>
          </cell>
          <cell r="HO111">
            <v>0</v>
          </cell>
          <cell r="HP111">
            <v>0</v>
          </cell>
          <cell r="HQ111">
            <v>0</v>
          </cell>
          <cell r="HR111">
            <v>1143.433344503333</v>
          </cell>
          <cell r="HS111">
            <v>0</v>
          </cell>
          <cell r="HT111">
            <v>105</v>
          </cell>
          <cell r="HU111">
            <v>0</v>
          </cell>
          <cell r="HV111">
            <v>0</v>
          </cell>
          <cell r="HW111">
            <v>0</v>
          </cell>
          <cell r="HX111">
            <v>0</v>
          </cell>
          <cell r="HY111">
            <v>0</v>
          </cell>
          <cell r="HZ111">
            <v>1</v>
          </cell>
          <cell r="IA111">
            <v>0</v>
          </cell>
          <cell r="IB111">
            <v>1</v>
          </cell>
          <cell r="IC111">
            <v>4996.7274965631668</v>
          </cell>
          <cell r="ID111">
            <v>0</v>
          </cell>
          <cell r="IE111">
            <v>153.77599999999998</v>
          </cell>
          <cell r="IF111">
            <v>0</v>
          </cell>
          <cell r="IG111">
            <v>1287.7640000000001</v>
          </cell>
          <cell r="IH111">
            <v>1232.03</v>
          </cell>
          <cell r="II111">
            <v>0</v>
          </cell>
          <cell r="IJ111">
            <v>51.734000000000002</v>
          </cell>
          <cell r="IK111">
            <v>76403</v>
          </cell>
          <cell r="IL111">
            <v>0</v>
          </cell>
          <cell r="IM111">
            <v>76403</v>
          </cell>
          <cell r="IN111">
            <v>0</v>
          </cell>
          <cell r="IO111">
            <v>0</v>
          </cell>
          <cell r="IP111">
            <v>0</v>
          </cell>
          <cell r="IQ111">
            <v>0</v>
          </cell>
          <cell r="IR111">
            <v>0</v>
          </cell>
          <cell r="IS111">
            <v>0</v>
          </cell>
          <cell r="IT111">
            <v>0</v>
          </cell>
          <cell r="IU111">
            <v>0</v>
          </cell>
          <cell r="IV111">
            <v>0</v>
          </cell>
          <cell r="IW111">
            <v>0</v>
          </cell>
          <cell r="IX111">
            <v>0</v>
          </cell>
          <cell r="IY111">
            <v>509.59348974</v>
          </cell>
          <cell r="IZ111">
            <v>0</v>
          </cell>
          <cell r="JA111">
            <v>24.921999999999997</v>
          </cell>
          <cell r="JB111">
            <v>0</v>
          </cell>
          <cell r="JC111">
            <v>377.14400000000001</v>
          </cell>
          <cell r="JD111">
            <v>377.14400000000001</v>
          </cell>
          <cell r="JE111">
            <v>0</v>
          </cell>
          <cell r="JF111">
            <v>0</v>
          </cell>
          <cell r="JG111">
            <v>33</v>
          </cell>
          <cell r="JH111">
            <v>0</v>
          </cell>
          <cell r="JI111">
            <v>33</v>
          </cell>
          <cell r="JJ111">
            <v>166.82267041</v>
          </cell>
          <cell r="JK111">
            <v>0</v>
          </cell>
          <cell r="JL111">
            <v>7.0890000000000004</v>
          </cell>
          <cell r="JM111">
            <v>0</v>
          </cell>
          <cell r="JN111">
            <v>126.196</v>
          </cell>
          <cell r="JO111">
            <v>126.196</v>
          </cell>
          <cell r="JP111">
            <v>0</v>
          </cell>
          <cell r="JQ111">
            <v>0</v>
          </cell>
          <cell r="JR111">
            <v>1</v>
          </cell>
          <cell r="JS111">
            <v>0</v>
          </cell>
          <cell r="JT111">
            <v>1</v>
          </cell>
          <cell r="JU111">
            <v>342.77081932999999</v>
          </cell>
          <cell r="JV111">
            <v>0</v>
          </cell>
          <cell r="JW111">
            <v>17.832999999999998</v>
          </cell>
          <cell r="JX111">
            <v>0</v>
          </cell>
          <cell r="JY111">
            <v>250.94800000000001</v>
          </cell>
          <cell r="JZ111">
            <v>250.94800000000001</v>
          </cell>
          <cell r="KA111">
            <v>0</v>
          </cell>
          <cell r="KB111">
            <v>0</v>
          </cell>
          <cell r="KC111">
            <v>32</v>
          </cell>
          <cell r="KD111">
            <v>0</v>
          </cell>
          <cell r="KE111">
            <v>32</v>
          </cell>
          <cell r="KF111">
            <v>0</v>
          </cell>
          <cell r="KG111">
            <v>0</v>
          </cell>
          <cell r="KH111">
            <v>0</v>
          </cell>
          <cell r="KI111">
            <v>0</v>
          </cell>
          <cell r="KJ111">
            <v>0</v>
          </cell>
          <cell r="KK111">
            <v>0</v>
          </cell>
          <cell r="KL111">
            <v>0</v>
          </cell>
          <cell r="KM111">
            <v>0</v>
          </cell>
          <cell r="KN111">
            <v>0</v>
          </cell>
          <cell r="KO111">
            <v>0</v>
          </cell>
          <cell r="KP111">
            <v>0</v>
          </cell>
          <cell r="KQ111">
            <v>0</v>
          </cell>
          <cell r="KR111">
            <v>0</v>
          </cell>
          <cell r="KS111">
            <v>0</v>
          </cell>
          <cell r="KT111">
            <v>0</v>
          </cell>
          <cell r="KU111">
            <v>0</v>
          </cell>
          <cell r="KV111">
            <v>0</v>
          </cell>
          <cell r="KW111">
            <v>0</v>
          </cell>
          <cell r="KX111">
            <v>0</v>
          </cell>
          <cell r="KY111">
            <v>0</v>
          </cell>
          <cell r="KZ111">
            <v>0</v>
          </cell>
          <cell r="LA111">
            <v>0</v>
          </cell>
          <cell r="LB111">
            <v>342.77081932999999</v>
          </cell>
          <cell r="LC111">
            <v>0</v>
          </cell>
          <cell r="LD111">
            <v>17.832999999999998</v>
          </cell>
          <cell r="LE111">
            <v>0</v>
          </cell>
          <cell r="LF111">
            <v>250.94800000000001</v>
          </cell>
          <cell r="LG111">
            <v>250.94800000000001</v>
          </cell>
          <cell r="LH111">
            <v>0</v>
          </cell>
          <cell r="LI111">
            <v>0</v>
          </cell>
          <cell r="LJ111">
            <v>32</v>
          </cell>
          <cell r="LK111">
            <v>0</v>
          </cell>
          <cell r="LL111">
            <v>32</v>
          </cell>
          <cell r="LQ111">
            <v>0</v>
          </cell>
          <cell r="LR111">
            <v>55.8</v>
          </cell>
          <cell r="LS111">
            <v>0</v>
          </cell>
          <cell r="LT111">
            <v>0</v>
          </cell>
          <cell r="LU111">
            <v>0</v>
          </cell>
          <cell r="LX111">
            <v>0</v>
          </cell>
          <cell r="LY111">
            <v>0</v>
          </cell>
          <cell r="LZ111">
            <v>0</v>
          </cell>
          <cell r="MA111">
            <v>0</v>
          </cell>
          <cell r="MB111">
            <v>0</v>
          </cell>
          <cell r="MC111">
            <v>0</v>
          </cell>
          <cell r="MD111">
            <v>0</v>
          </cell>
          <cell r="ME111">
            <v>0</v>
          </cell>
          <cell r="MF111">
            <v>0</v>
          </cell>
          <cell r="MG111">
            <v>0</v>
          </cell>
          <cell r="MH111">
            <v>0</v>
          </cell>
          <cell r="MI111">
            <v>0</v>
          </cell>
          <cell r="MJ111">
            <v>0</v>
          </cell>
          <cell r="MK111">
            <v>0</v>
          </cell>
          <cell r="ML111">
            <v>0</v>
          </cell>
          <cell r="MM111">
            <v>0</v>
          </cell>
          <cell r="MN111">
            <v>0</v>
          </cell>
          <cell r="MO111">
            <v>0</v>
          </cell>
          <cell r="MP111">
            <v>0</v>
          </cell>
          <cell r="MQ111">
            <v>0</v>
          </cell>
          <cell r="MR111">
            <v>0</v>
          </cell>
          <cell r="MS111">
            <v>0</v>
          </cell>
          <cell r="MT111">
            <v>0</v>
          </cell>
          <cell r="MU111">
            <v>0</v>
          </cell>
          <cell r="MV111">
            <v>0</v>
          </cell>
          <cell r="MW111">
            <v>0</v>
          </cell>
          <cell r="MX111">
            <v>0</v>
          </cell>
          <cell r="MY111">
            <v>0</v>
          </cell>
          <cell r="MZ111">
            <v>0</v>
          </cell>
          <cell r="NA111">
            <v>0</v>
          </cell>
          <cell r="NB111">
            <v>0</v>
          </cell>
          <cell r="NC111">
            <v>0</v>
          </cell>
          <cell r="ND111">
            <v>0</v>
          </cell>
          <cell r="NE111">
            <v>0</v>
          </cell>
          <cell r="NF111">
            <v>0</v>
          </cell>
          <cell r="NG111">
            <v>0</v>
          </cell>
          <cell r="NH111">
            <v>0</v>
          </cell>
          <cell r="NI111">
            <v>0</v>
          </cell>
          <cell r="NJ111">
            <v>0</v>
          </cell>
          <cell r="NK111">
            <v>0</v>
          </cell>
          <cell r="NL111">
            <v>0</v>
          </cell>
          <cell r="NM111">
            <v>0</v>
          </cell>
          <cell r="NN111">
            <v>0</v>
          </cell>
          <cell r="NO111">
            <v>0</v>
          </cell>
          <cell r="NP111">
            <v>0</v>
          </cell>
          <cell r="NQ111">
            <v>0</v>
          </cell>
          <cell r="NR111">
            <v>0</v>
          </cell>
          <cell r="NS111">
            <v>0</v>
          </cell>
          <cell r="NT111">
            <v>0</v>
          </cell>
          <cell r="NU111">
            <v>0</v>
          </cell>
          <cell r="NV111">
            <v>0</v>
          </cell>
          <cell r="NW111">
            <v>0</v>
          </cell>
          <cell r="NX111">
            <v>0</v>
          </cell>
          <cell r="NY111">
            <v>0</v>
          </cell>
          <cell r="NZ111">
            <v>0</v>
          </cell>
          <cell r="OA111">
            <v>0</v>
          </cell>
          <cell r="OB111">
            <v>0</v>
          </cell>
          <cell r="OC111">
            <v>0</v>
          </cell>
          <cell r="OD111">
            <v>0</v>
          </cell>
          <cell r="OE111">
            <v>0</v>
          </cell>
          <cell r="OF111">
            <v>0</v>
          </cell>
          <cell r="OG111">
            <v>0</v>
          </cell>
          <cell r="OH111">
            <v>0</v>
          </cell>
          <cell r="OI111">
            <v>0</v>
          </cell>
          <cell r="OJ111">
            <v>0</v>
          </cell>
          <cell r="OL111" t="str">
            <v>нд</v>
          </cell>
          <cell r="OM111" t="str">
            <v>нд</v>
          </cell>
          <cell r="ON111" t="str">
            <v>нд</v>
          </cell>
          <cell r="OO111" t="str">
            <v>нд</v>
          </cell>
          <cell r="OP111" t="str">
            <v>нд</v>
          </cell>
          <cell r="OT111">
            <v>9766.9821273165726</v>
          </cell>
          <cell r="OV111">
            <v>709.20500000000004</v>
          </cell>
          <cell r="OW111">
            <v>119.191</v>
          </cell>
          <cell r="OX111">
            <v>0</v>
          </cell>
          <cell r="OY111">
            <v>10851</v>
          </cell>
          <cell r="OZ111">
            <v>2146.0064287200003</v>
          </cell>
        </row>
        <row r="112">
          <cell r="A112" t="str">
            <v>Г</v>
          </cell>
          <cell r="B112" t="str">
            <v>1.2.3.1</v>
          </cell>
          <cell r="C112" t="str">
            <v>Модернизация, техническое перевооружение объектов по производству электрической энергии всего, в том числе:</v>
          </cell>
          <cell r="D112" t="str">
            <v>Г</v>
          </cell>
          <cell r="E112">
            <v>0</v>
          </cell>
          <cell r="H112">
            <v>0</v>
          </cell>
          <cell r="J112">
            <v>3932.6022027855006</v>
          </cell>
          <cell r="K112">
            <v>0</v>
          </cell>
          <cell r="L112">
            <v>3932.6022027855006</v>
          </cell>
          <cell r="M112">
            <v>818.12398278000001</v>
          </cell>
          <cell r="N112">
            <v>0</v>
          </cell>
          <cell r="O112">
            <v>245.11748446749993</v>
          </cell>
          <cell r="P112">
            <v>749.55393913499995</v>
          </cell>
          <cell r="Q112">
            <v>2119.8067964030001</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cell r="BA112">
            <v>0</v>
          </cell>
          <cell r="BB112" t="str">
            <v/>
          </cell>
          <cell r="BC112" t="str">
            <v/>
          </cell>
          <cell r="BD112" t="str">
            <v/>
          </cell>
          <cell r="BE112" t="str">
            <v/>
          </cell>
          <cell r="BF112">
            <v>0</v>
          </cell>
          <cell r="BG112">
            <v>0</v>
          </cell>
          <cell r="BH112">
            <v>0</v>
          </cell>
          <cell r="BI112">
            <v>0</v>
          </cell>
          <cell r="BJ112">
            <v>0</v>
          </cell>
          <cell r="BK112">
            <v>0</v>
          </cell>
          <cell r="BL112">
            <v>0</v>
          </cell>
          <cell r="BM112">
            <v>0</v>
          </cell>
          <cell r="BN112">
            <v>0</v>
          </cell>
          <cell r="BO112">
            <v>0</v>
          </cell>
          <cell r="BP112">
            <v>0</v>
          </cell>
          <cell r="BQ112">
            <v>0</v>
          </cell>
          <cell r="BR112">
            <v>0</v>
          </cell>
          <cell r="BS112">
            <v>0</v>
          </cell>
          <cell r="BT112">
            <v>0</v>
          </cell>
          <cell r="BU112">
            <v>0</v>
          </cell>
          <cell r="BV112">
            <v>0</v>
          </cell>
          <cell r="BW112">
            <v>0</v>
          </cell>
          <cell r="BX112">
            <v>0</v>
          </cell>
          <cell r="BY112">
            <v>0</v>
          </cell>
          <cell r="BZ112">
            <v>0</v>
          </cell>
          <cell r="CA112">
            <v>0</v>
          </cell>
          <cell r="CB112">
            <v>0</v>
          </cell>
          <cell r="CC112">
            <v>0</v>
          </cell>
          <cell r="CD112">
            <v>0</v>
          </cell>
          <cell r="CE112">
            <v>0</v>
          </cell>
          <cell r="CF112">
            <v>0</v>
          </cell>
          <cell r="CG112">
            <v>0</v>
          </cell>
          <cell r="CH112">
            <v>0</v>
          </cell>
          <cell r="CI112">
            <v>0</v>
          </cell>
          <cell r="CJ112">
            <v>0</v>
          </cell>
          <cell r="CK112">
            <v>0</v>
          </cell>
          <cell r="CL112">
            <v>0</v>
          </cell>
          <cell r="CM112">
            <v>0</v>
          </cell>
          <cell r="CN112">
            <v>0</v>
          </cell>
          <cell r="CO112">
            <v>0</v>
          </cell>
          <cell r="CP112">
            <v>0</v>
          </cell>
          <cell r="CQ112" t="str">
            <v/>
          </cell>
          <cell r="CR112" t="str">
            <v/>
          </cell>
          <cell r="CS112" t="str">
            <v/>
          </cell>
          <cell r="CT112" t="str">
            <v/>
          </cell>
          <cell r="CU112">
            <v>0</v>
          </cell>
          <cell r="CX112">
            <v>11773.071493446381</v>
          </cell>
          <cell r="CY112">
            <v>2007.6103241393257</v>
          </cell>
          <cell r="CZ112">
            <v>3841.5348877713004</v>
          </cell>
          <cell r="DA112">
            <v>3963.2928893735866</v>
          </cell>
          <cell r="DB112">
            <v>1960.6333921621663</v>
          </cell>
          <cell r="DE112">
            <v>0</v>
          </cell>
          <cell r="DG112">
            <v>2648.4101105499999</v>
          </cell>
          <cell r="DH112">
            <v>0</v>
          </cell>
          <cell r="DI112">
            <v>2648.4101105499999</v>
          </cell>
          <cell r="DJ112">
            <v>221.79169244000005</v>
          </cell>
          <cell r="DK112">
            <v>951.39924857999995</v>
          </cell>
          <cell r="DL112">
            <v>1337.37306115</v>
          </cell>
          <cell r="DM112">
            <v>137.84610837999995</v>
          </cell>
          <cell r="DN112">
            <v>3379.4845325921287</v>
          </cell>
          <cell r="DS112">
            <v>73</v>
          </cell>
          <cell r="DT112">
            <v>202.23975001333304</v>
          </cell>
          <cell r="DU112">
            <v>340.55043894068166</v>
          </cell>
          <cell r="DV112">
            <v>2763.6943436381139</v>
          </cell>
          <cell r="DW112">
            <v>202.23975001333304</v>
          </cell>
          <cell r="DX112" t="str">
            <v/>
          </cell>
          <cell r="DY112" t="str">
            <v/>
          </cell>
          <cell r="DZ112" t="str">
            <v/>
          </cell>
          <cell r="EA112" t="str">
            <v/>
          </cell>
          <cell r="EB112">
            <v>0</v>
          </cell>
          <cell r="EC112">
            <v>1131.7356273999999</v>
          </cell>
          <cell r="ED112">
            <v>17.569210549999998</v>
          </cell>
          <cell r="EE112">
            <v>335.6327546</v>
          </cell>
          <cell r="EF112">
            <v>669.69608814999992</v>
          </cell>
          <cell r="EG112">
            <v>108.83757410000001</v>
          </cell>
          <cell r="EH112">
            <v>210.02252780000001</v>
          </cell>
          <cell r="EI112">
            <v>3.2610385900000001</v>
          </cell>
          <cell r="EJ112">
            <v>51.45580812</v>
          </cell>
          <cell r="EK112">
            <v>131.85455195</v>
          </cell>
          <cell r="EL112">
            <v>23.451129139999999</v>
          </cell>
          <cell r="EM112">
            <v>921.71309960000008</v>
          </cell>
          <cell r="EN112">
            <v>14.308171959999999</v>
          </cell>
          <cell r="EO112">
            <v>284.17694647999997</v>
          </cell>
          <cell r="EP112">
            <v>537.84153619999995</v>
          </cell>
          <cell r="EQ112">
            <v>85.386444960000006</v>
          </cell>
          <cell r="ER112">
            <v>0</v>
          </cell>
          <cell r="ES112">
            <v>0</v>
          </cell>
          <cell r="ET112">
            <v>0</v>
          </cell>
          <cell r="EU112">
            <v>0</v>
          </cell>
          <cell r="EV112">
            <v>0</v>
          </cell>
          <cell r="EW112">
            <v>0</v>
          </cell>
          <cell r="EX112">
            <v>0</v>
          </cell>
          <cell r="EY112">
            <v>0</v>
          </cell>
          <cell r="EZ112">
            <v>0</v>
          </cell>
          <cell r="FA112">
            <v>0</v>
          </cell>
          <cell r="FB112">
            <v>921.71309960000008</v>
          </cell>
          <cell r="FC112">
            <v>14.308171959999999</v>
          </cell>
          <cell r="FD112">
            <v>284.17694647999997</v>
          </cell>
          <cell r="FE112">
            <v>537.84153619999995</v>
          </cell>
          <cell r="FF112">
            <v>85.386444960000006</v>
          </cell>
          <cell r="FG112" t="str">
            <v/>
          </cell>
          <cell r="FH112" t="str">
            <v/>
          </cell>
          <cell r="FI112" t="str">
            <v/>
          </cell>
          <cell r="FJ112" t="str">
            <v/>
          </cell>
          <cell r="FK112">
            <v>0</v>
          </cell>
          <cell r="FN112">
            <v>11773.071493446381</v>
          </cell>
          <cell r="FO112">
            <v>0</v>
          </cell>
          <cell r="FP112">
            <v>376.37899999999996</v>
          </cell>
          <cell r="FQ112">
            <v>0</v>
          </cell>
          <cell r="FR112">
            <v>2003.7250082983335</v>
          </cell>
          <cell r="FS112">
            <v>1945.1350082983336</v>
          </cell>
          <cell r="FT112">
            <v>2.74</v>
          </cell>
          <cell r="FU112">
            <v>55.85</v>
          </cell>
          <cell r="FV112">
            <v>148252</v>
          </cell>
          <cell r="FW112">
            <v>0</v>
          </cell>
          <cell r="FX112">
            <v>148252</v>
          </cell>
          <cell r="FZ112">
            <v>758.40588715000001</v>
          </cell>
          <cell r="GA112">
            <v>0</v>
          </cell>
          <cell r="GB112">
            <v>14.109</v>
          </cell>
          <cell r="GC112">
            <v>0</v>
          </cell>
          <cell r="GD112">
            <v>323.55900000000003</v>
          </cell>
          <cell r="GE112">
            <v>323.55900000000003</v>
          </cell>
          <cell r="GF112">
            <v>0</v>
          </cell>
          <cell r="GG112">
            <v>0</v>
          </cell>
          <cell r="GH112">
            <v>5039</v>
          </cell>
          <cell r="GI112">
            <v>0</v>
          </cell>
          <cell r="GJ112">
            <v>5039</v>
          </cell>
          <cell r="GK112">
            <v>6140.1608410664994</v>
          </cell>
          <cell r="GL112">
            <v>0</v>
          </cell>
          <cell r="GM112">
            <v>258.77600000000001</v>
          </cell>
          <cell r="GN112">
            <v>0</v>
          </cell>
          <cell r="GO112">
            <v>1287.7640000000001</v>
          </cell>
          <cell r="GP112">
            <v>1232.03</v>
          </cell>
          <cell r="GQ112">
            <v>0</v>
          </cell>
          <cell r="GR112">
            <v>51.734000000000002</v>
          </cell>
          <cell r="GS112">
            <v>76404</v>
          </cell>
          <cell r="GT112">
            <v>0</v>
          </cell>
          <cell r="GU112">
            <v>76404</v>
          </cell>
          <cell r="GV112">
            <v>0</v>
          </cell>
          <cell r="GW112">
            <v>0</v>
          </cell>
          <cell r="GX112">
            <v>0</v>
          </cell>
          <cell r="GY112">
            <v>0</v>
          </cell>
          <cell r="GZ112">
            <v>0</v>
          </cell>
          <cell r="HA112">
            <v>0</v>
          </cell>
          <cell r="HB112">
            <v>0</v>
          </cell>
          <cell r="HC112">
            <v>0</v>
          </cell>
          <cell r="HD112">
            <v>0</v>
          </cell>
          <cell r="HE112">
            <v>0</v>
          </cell>
          <cell r="HF112">
            <v>0</v>
          </cell>
          <cell r="HG112">
            <v>0</v>
          </cell>
          <cell r="HH112">
            <v>0</v>
          </cell>
          <cell r="HI112">
            <v>0</v>
          </cell>
          <cell r="HJ112">
            <v>0</v>
          </cell>
          <cell r="HK112">
            <v>0</v>
          </cell>
          <cell r="HL112">
            <v>0</v>
          </cell>
          <cell r="HM112">
            <v>0</v>
          </cell>
          <cell r="HN112">
            <v>0</v>
          </cell>
          <cell r="HO112">
            <v>0</v>
          </cell>
          <cell r="HP112">
            <v>0</v>
          </cell>
          <cell r="HQ112">
            <v>0</v>
          </cell>
          <cell r="HR112">
            <v>1143.433344503333</v>
          </cell>
          <cell r="HS112">
            <v>0</v>
          </cell>
          <cell r="HT112">
            <v>105</v>
          </cell>
          <cell r="HU112">
            <v>0</v>
          </cell>
          <cell r="HV112">
            <v>0</v>
          </cell>
          <cell r="HW112">
            <v>0</v>
          </cell>
          <cell r="HX112">
            <v>0</v>
          </cell>
          <cell r="HY112">
            <v>0</v>
          </cell>
          <cell r="HZ112">
            <v>1</v>
          </cell>
          <cell r="IA112">
            <v>0</v>
          </cell>
          <cell r="IB112">
            <v>1</v>
          </cell>
          <cell r="IC112">
            <v>4996.7274965631668</v>
          </cell>
          <cell r="ID112">
            <v>0</v>
          </cell>
          <cell r="IE112">
            <v>153.77599999999998</v>
          </cell>
          <cell r="IF112">
            <v>0</v>
          </cell>
          <cell r="IG112">
            <v>1287.7640000000001</v>
          </cell>
          <cell r="IH112">
            <v>1232.03</v>
          </cell>
          <cell r="II112">
            <v>0</v>
          </cell>
          <cell r="IJ112">
            <v>51.734000000000002</v>
          </cell>
          <cell r="IK112">
            <v>76403</v>
          </cell>
          <cell r="IL112">
            <v>0</v>
          </cell>
          <cell r="IM112">
            <v>76403</v>
          </cell>
          <cell r="IN112">
            <v>0</v>
          </cell>
          <cell r="IO112">
            <v>0</v>
          </cell>
          <cell r="IP112">
            <v>0</v>
          </cell>
          <cell r="IQ112">
            <v>0</v>
          </cell>
          <cell r="IR112">
            <v>0</v>
          </cell>
          <cell r="IS112">
            <v>0</v>
          </cell>
          <cell r="IT112">
            <v>0</v>
          </cell>
          <cell r="IU112">
            <v>0</v>
          </cell>
          <cell r="IV112">
            <v>0</v>
          </cell>
          <cell r="IW112">
            <v>0</v>
          </cell>
          <cell r="IX112">
            <v>0</v>
          </cell>
          <cell r="IY112">
            <v>509.59348974</v>
          </cell>
          <cell r="IZ112">
            <v>0</v>
          </cell>
          <cell r="JA112">
            <v>24.921999999999997</v>
          </cell>
          <cell r="JB112">
            <v>0</v>
          </cell>
          <cell r="JC112">
            <v>377.14400000000001</v>
          </cell>
          <cell r="JD112">
            <v>377.14400000000001</v>
          </cell>
          <cell r="JE112">
            <v>0</v>
          </cell>
          <cell r="JF112">
            <v>0</v>
          </cell>
          <cell r="JG112">
            <v>33</v>
          </cell>
          <cell r="JH112">
            <v>0</v>
          </cell>
          <cell r="JI112">
            <v>33</v>
          </cell>
          <cell r="JJ112">
            <v>166.82267041</v>
          </cell>
          <cell r="JK112">
            <v>0</v>
          </cell>
          <cell r="JL112">
            <v>7.0890000000000004</v>
          </cell>
          <cell r="JM112">
            <v>0</v>
          </cell>
          <cell r="JN112">
            <v>126.196</v>
          </cell>
          <cell r="JO112">
            <v>126.196</v>
          </cell>
          <cell r="JP112">
            <v>0</v>
          </cell>
          <cell r="JQ112">
            <v>0</v>
          </cell>
          <cell r="JR112">
            <v>1</v>
          </cell>
          <cell r="JS112">
            <v>0</v>
          </cell>
          <cell r="JT112">
            <v>1</v>
          </cell>
          <cell r="JU112">
            <v>342.77081932999999</v>
          </cell>
          <cell r="JV112">
            <v>0</v>
          </cell>
          <cell r="JW112">
            <v>17.832999999999998</v>
          </cell>
          <cell r="JX112">
            <v>0</v>
          </cell>
          <cell r="JY112">
            <v>250.94800000000001</v>
          </cell>
          <cell r="JZ112">
            <v>250.94800000000001</v>
          </cell>
          <cell r="KA112">
            <v>0</v>
          </cell>
          <cell r="KB112">
            <v>0</v>
          </cell>
          <cell r="KC112">
            <v>32</v>
          </cell>
          <cell r="KD112">
            <v>0</v>
          </cell>
          <cell r="KE112">
            <v>32</v>
          </cell>
          <cell r="KF112">
            <v>0</v>
          </cell>
          <cell r="KG112">
            <v>0</v>
          </cell>
          <cell r="KH112">
            <v>0</v>
          </cell>
          <cell r="KI112">
            <v>0</v>
          </cell>
          <cell r="KJ112">
            <v>0</v>
          </cell>
          <cell r="KK112">
            <v>0</v>
          </cell>
          <cell r="KL112">
            <v>0</v>
          </cell>
          <cell r="KM112">
            <v>0</v>
          </cell>
          <cell r="KN112">
            <v>0</v>
          </cell>
          <cell r="KO112">
            <v>0</v>
          </cell>
          <cell r="KP112">
            <v>0</v>
          </cell>
          <cell r="KQ112">
            <v>0</v>
          </cell>
          <cell r="KR112">
            <v>0</v>
          </cell>
          <cell r="KS112">
            <v>0</v>
          </cell>
          <cell r="KT112">
            <v>0</v>
          </cell>
          <cell r="KU112">
            <v>0</v>
          </cell>
          <cell r="KV112">
            <v>0</v>
          </cell>
          <cell r="KW112">
            <v>0</v>
          </cell>
          <cell r="KX112">
            <v>0</v>
          </cell>
          <cell r="KY112">
            <v>0</v>
          </cell>
          <cell r="KZ112">
            <v>0</v>
          </cell>
          <cell r="LA112">
            <v>0</v>
          </cell>
          <cell r="LB112">
            <v>342.77081932999999</v>
          </cell>
          <cell r="LC112">
            <v>0</v>
          </cell>
          <cell r="LD112">
            <v>17.832999999999998</v>
          </cell>
          <cell r="LE112">
            <v>0</v>
          </cell>
          <cell r="LF112">
            <v>250.94800000000001</v>
          </cell>
          <cell r="LG112">
            <v>250.94800000000001</v>
          </cell>
          <cell r="LH112">
            <v>0</v>
          </cell>
          <cell r="LI112">
            <v>0</v>
          </cell>
          <cell r="LJ112">
            <v>32</v>
          </cell>
          <cell r="LK112">
            <v>0</v>
          </cell>
          <cell r="LL112">
            <v>32</v>
          </cell>
          <cell r="LQ112">
            <v>0</v>
          </cell>
          <cell r="LR112">
            <v>55.8</v>
          </cell>
          <cell r="LS112">
            <v>0</v>
          </cell>
          <cell r="LT112">
            <v>0</v>
          </cell>
          <cell r="LU112">
            <v>0</v>
          </cell>
          <cell r="LX112">
            <v>0</v>
          </cell>
          <cell r="LY112">
            <v>0</v>
          </cell>
          <cell r="LZ112">
            <v>0</v>
          </cell>
          <cell r="MA112">
            <v>0</v>
          </cell>
          <cell r="MB112">
            <v>0</v>
          </cell>
          <cell r="MC112">
            <v>0</v>
          </cell>
          <cell r="MD112">
            <v>0</v>
          </cell>
          <cell r="ME112">
            <v>0</v>
          </cell>
          <cell r="MF112">
            <v>0</v>
          </cell>
          <cell r="MG112">
            <v>0</v>
          </cell>
          <cell r="MH112">
            <v>0</v>
          </cell>
          <cell r="MI112">
            <v>0</v>
          </cell>
          <cell r="MJ112">
            <v>0</v>
          </cell>
          <cell r="MK112">
            <v>0</v>
          </cell>
          <cell r="ML112">
            <v>0</v>
          </cell>
          <cell r="MM112">
            <v>0</v>
          </cell>
          <cell r="MN112">
            <v>0</v>
          </cell>
          <cell r="MO112">
            <v>0</v>
          </cell>
          <cell r="MP112">
            <v>0</v>
          </cell>
          <cell r="MQ112">
            <v>0</v>
          </cell>
          <cell r="MR112">
            <v>0</v>
          </cell>
          <cell r="MS112">
            <v>0</v>
          </cell>
          <cell r="MT112">
            <v>0</v>
          </cell>
          <cell r="MU112">
            <v>0</v>
          </cell>
          <cell r="MV112">
            <v>0</v>
          </cell>
          <cell r="MW112">
            <v>0</v>
          </cell>
          <cell r="MX112">
            <v>0</v>
          </cell>
          <cell r="MY112">
            <v>0</v>
          </cell>
          <cell r="MZ112">
            <v>0</v>
          </cell>
          <cell r="NA112">
            <v>0</v>
          </cell>
          <cell r="NB112">
            <v>0</v>
          </cell>
          <cell r="NC112">
            <v>0</v>
          </cell>
          <cell r="ND112">
            <v>0</v>
          </cell>
          <cell r="NE112">
            <v>0</v>
          </cell>
          <cell r="NF112">
            <v>0</v>
          </cell>
          <cell r="NG112">
            <v>0</v>
          </cell>
          <cell r="NH112">
            <v>0</v>
          </cell>
          <cell r="NI112">
            <v>0</v>
          </cell>
          <cell r="NJ112">
            <v>0</v>
          </cell>
          <cell r="NK112">
            <v>0</v>
          </cell>
          <cell r="NL112">
            <v>0</v>
          </cell>
          <cell r="NM112">
            <v>0</v>
          </cell>
          <cell r="NN112">
            <v>0</v>
          </cell>
          <cell r="NO112">
            <v>0</v>
          </cell>
          <cell r="NP112">
            <v>0</v>
          </cell>
          <cell r="NQ112">
            <v>0</v>
          </cell>
          <cell r="NR112">
            <v>0</v>
          </cell>
          <cell r="NS112">
            <v>0</v>
          </cell>
          <cell r="NT112">
            <v>0</v>
          </cell>
          <cell r="NU112">
            <v>0</v>
          </cell>
          <cell r="NV112">
            <v>0</v>
          </cell>
          <cell r="NW112">
            <v>0</v>
          </cell>
          <cell r="NX112">
            <v>0</v>
          </cell>
          <cell r="NY112">
            <v>0</v>
          </cell>
          <cell r="NZ112">
            <v>0</v>
          </cell>
          <cell r="OA112">
            <v>0</v>
          </cell>
          <cell r="OB112">
            <v>0</v>
          </cell>
          <cell r="OC112">
            <v>0</v>
          </cell>
          <cell r="OD112">
            <v>0</v>
          </cell>
          <cell r="OE112">
            <v>0</v>
          </cell>
          <cell r="OF112">
            <v>0</v>
          </cell>
          <cell r="OG112">
            <v>0</v>
          </cell>
          <cell r="OH112">
            <v>0</v>
          </cell>
          <cell r="OI112">
            <v>0</v>
          </cell>
          <cell r="OJ112">
            <v>0</v>
          </cell>
          <cell r="OL112" t="str">
            <v>нд</v>
          </cell>
          <cell r="OM112" t="str">
            <v>нд</v>
          </cell>
          <cell r="ON112" t="str">
            <v>нд</v>
          </cell>
          <cell r="OO112" t="str">
            <v>нд</v>
          </cell>
          <cell r="OP112" t="str">
            <v>нд</v>
          </cell>
          <cell r="OT112">
            <v>9766.9821273165726</v>
          </cell>
          <cell r="OV112">
            <v>709.20500000000004</v>
          </cell>
          <cell r="OW112">
            <v>119.191</v>
          </cell>
          <cell r="OX112">
            <v>0</v>
          </cell>
          <cell r="OY112">
            <v>10851</v>
          </cell>
          <cell r="OZ112">
            <v>2146.0064287200003</v>
          </cell>
        </row>
        <row r="113">
          <cell r="A113" t="str">
            <v>Г</v>
          </cell>
          <cell r="B113" t="str">
            <v>1.2.3.2</v>
          </cell>
          <cell r="C113" t="str">
            <v>Модернизация, техническое перевооружение котельных всего, в том числе:</v>
          </cell>
          <cell r="D113" t="str">
            <v>Г</v>
          </cell>
          <cell r="E113">
            <v>0</v>
          </cell>
          <cell r="H113">
            <v>0</v>
          </cell>
          <cell r="J113">
            <v>3932.6022027855006</v>
          </cell>
          <cell r="K113">
            <v>0</v>
          </cell>
          <cell r="L113">
            <v>3932.6022027855006</v>
          </cell>
          <cell r="M113">
            <v>818.12398278000001</v>
          </cell>
          <cell r="N113">
            <v>0</v>
          </cell>
          <cell r="O113">
            <v>245.11748446749993</v>
          </cell>
          <cell r="P113">
            <v>749.55393913499995</v>
          </cell>
          <cell r="Q113">
            <v>2119.8067964030001</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O113">
            <v>0</v>
          </cell>
          <cell r="AP113">
            <v>0</v>
          </cell>
          <cell r="AQ113">
            <v>0</v>
          </cell>
          <cell r="AR113">
            <v>0</v>
          </cell>
          <cell r="AS113">
            <v>0</v>
          </cell>
          <cell r="AT113">
            <v>0</v>
          </cell>
          <cell r="AU113">
            <v>0</v>
          </cell>
          <cell r="AV113">
            <v>0</v>
          </cell>
          <cell r="AW113">
            <v>0</v>
          </cell>
          <cell r="AX113">
            <v>0</v>
          </cell>
          <cell r="AY113">
            <v>0</v>
          </cell>
          <cell r="AZ113">
            <v>0</v>
          </cell>
          <cell r="BA113">
            <v>0</v>
          </cell>
          <cell r="BB113" t="str">
            <v/>
          </cell>
          <cell r="BC113" t="str">
            <v/>
          </cell>
          <cell r="BD113" t="str">
            <v/>
          </cell>
          <cell r="BE113" t="str">
            <v/>
          </cell>
          <cell r="BF113">
            <v>0</v>
          </cell>
          <cell r="BG113">
            <v>0</v>
          </cell>
          <cell r="BH113">
            <v>0</v>
          </cell>
          <cell r="BI113">
            <v>0</v>
          </cell>
          <cell r="BJ113">
            <v>0</v>
          </cell>
          <cell r="BK113">
            <v>0</v>
          </cell>
          <cell r="BL113">
            <v>0</v>
          </cell>
          <cell r="BM113">
            <v>0</v>
          </cell>
          <cell r="BN113">
            <v>0</v>
          </cell>
          <cell r="BO113">
            <v>0</v>
          </cell>
          <cell r="BP113">
            <v>0</v>
          </cell>
          <cell r="BQ113">
            <v>0</v>
          </cell>
          <cell r="BR113">
            <v>0</v>
          </cell>
          <cell r="BS113">
            <v>0</v>
          </cell>
          <cell r="BT113">
            <v>0</v>
          </cell>
          <cell r="BU113">
            <v>0</v>
          </cell>
          <cell r="BV113">
            <v>0</v>
          </cell>
          <cell r="BW113">
            <v>0</v>
          </cell>
          <cell r="BX113">
            <v>0</v>
          </cell>
          <cell r="BY113">
            <v>0</v>
          </cell>
          <cell r="BZ113">
            <v>0</v>
          </cell>
          <cell r="CA113">
            <v>0</v>
          </cell>
          <cell r="CB113">
            <v>0</v>
          </cell>
          <cell r="CC113">
            <v>0</v>
          </cell>
          <cell r="CD113">
            <v>0</v>
          </cell>
          <cell r="CE113">
            <v>0</v>
          </cell>
          <cell r="CF113">
            <v>0</v>
          </cell>
          <cell r="CG113">
            <v>0</v>
          </cell>
          <cell r="CH113">
            <v>0</v>
          </cell>
          <cell r="CI113">
            <v>0</v>
          </cell>
          <cell r="CJ113">
            <v>0</v>
          </cell>
          <cell r="CK113">
            <v>0</v>
          </cell>
          <cell r="CL113">
            <v>0</v>
          </cell>
          <cell r="CM113">
            <v>0</v>
          </cell>
          <cell r="CN113">
            <v>0</v>
          </cell>
          <cell r="CO113">
            <v>0</v>
          </cell>
          <cell r="CP113">
            <v>0</v>
          </cell>
          <cell r="CQ113" t="str">
            <v/>
          </cell>
          <cell r="CR113" t="str">
            <v/>
          </cell>
          <cell r="CS113" t="str">
            <v/>
          </cell>
          <cell r="CT113" t="str">
            <v/>
          </cell>
          <cell r="CU113">
            <v>0</v>
          </cell>
          <cell r="CX113">
            <v>11773.071493446381</v>
          </cell>
          <cell r="CY113">
            <v>2007.6103241393257</v>
          </cell>
          <cell r="CZ113">
            <v>3841.5348877713004</v>
          </cell>
          <cell r="DA113">
            <v>3963.2928893735866</v>
          </cell>
          <cell r="DB113">
            <v>1960.6333921621663</v>
          </cell>
          <cell r="DE113">
            <v>0</v>
          </cell>
          <cell r="DG113">
            <v>2648.4101105499999</v>
          </cell>
          <cell r="DH113">
            <v>0</v>
          </cell>
          <cell r="DI113">
            <v>2648.4101105499999</v>
          </cell>
          <cell r="DJ113">
            <v>221.79169244000005</v>
          </cell>
          <cell r="DK113">
            <v>951.39924857999995</v>
          </cell>
          <cell r="DL113">
            <v>1337.37306115</v>
          </cell>
          <cell r="DM113">
            <v>137.84610837999995</v>
          </cell>
          <cell r="DN113">
            <v>3379.4845325921287</v>
          </cell>
          <cell r="DS113">
            <v>73</v>
          </cell>
          <cell r="DT113">
            <v>202.23975001333304</v>
          </cell>
          <cell r="DU113">
            <v>340.55043894068166</v>
          </cell>
          <cell r="DV113">
            <v>2763.6943436381139</v>
          </cell>
          <cell r="DW113">
            <v>202.23975001333304</v>
          </cell>
          <cell r="DX113" t="str">
            <v/>
          </cell>
          <cell r="DY113" t="str">
            <v/>
          </cell>
          <cell r="DZ113" t="str">
            <v/>
          </cell>
          <cell r="EA113" t="str">
            <v/>
          </cell>
          <cell r="EB113">
            <v>0</v>
          </cell>
          <cell r="EC113">
            <v>1131.7356273999999</v>
          </cell>
          <cell r="ED113">
            <v>17.569210549999998</v>
          </cell>
          <cell r="EE113">
            <v>335.6327546</v>
          </cell>
          <cell r="EF113">
            <v>669.69608814999992</v>
          </cell>
          <cell r="EG113">
            <v>108.83757410000001</v>
          </cell>
          <cell r="EH113">
            <v>210.02252780000001</v>
          </cell>
          <cell r="EI113">
            <v>3.2610385900000001</v>
          </cell>
          <cell r="EJ113">
            <v>51.45580812</v>
          </cell>
          <cell r="EK113">
            <v>131.85455195</v>
          </cell>
          <cell r="EL113">
            <v>23.451129139999999</v>
          </cell>
          <cell r="EM113">
            <v>921.71309960000008</v>
          </cell>
          <cell r="EN113">
            <v>14.308171959999999</v>
          </cell>
          <cell r="EO113">
            <v>284.17694647999997</v>
          </cell>
          <cell r="EP113">
            <v>537.84153619999995</v>
          </cell>
          <cell r="EQ113">
            <v>85.386444960000006</v>
          </cell>
          <cell r="ER113">
            <v>0</v>
          </cell>
          <cell r="ES113">
            <v>0</v>
          </cell>
          <cell r="ET113">
            <v>0</v>
          </cell>
          <cell r="EU113">
            <v>0</v>
          </cell>
          <cell r="EV113">
            <v>0</v>
          </cell>
          <cell r="EW113">
            <v>0</v>
          </cell>
          <cell r="EX113">
            <v>0</v>
          </cell>
          <cell r="EY113">
            <v>0</v>
          </cell>
          <cell r="EZ113">
            <v>0</v>
          </cell>
          <cell r="FA113">
            <v>0</v>
          </cell>
          <cell r="FB113">
            <v>921.71309960000008</v>
          </cell>
          <cell r="FC113">
            <v>14.308171959999999</v>
          </cell>
          <cell r="FD113">
            <v>284.17694647999997</v>
          </cell>
          <cell r="FE113">
            <v>537.84153619999995</v>
          </cell>
          <cell r="FF113">
            <v>85.386444960000006</v>
          </cell>
          <cell r="FG113" t="str">
            <v/>
          </cell>
          <cell r="FH113" t="str">
            <v/>
          </cell>
          <cell r="FI113" t="str">
            <v/>
          </cell>
          <cell r="FJ113" t="str">
            <v/>
          </cell>
          <cell r="FK113">
            <v>0</v>
          </cell>
          <cell r="FN113">
            <v>11773.071493446381</v>
          </cell>
          <cell r="FO113">
            <v>0</v>
          </cell>
          <cell r="FP113">
            <v>376.37899999999996</v>
          </cell>
          <cell r="FQ113">
            <v>0</v>
          </cell>
          <cell r="FR113">
            <v>2003.7250082983335</v>
          </cell>
          <cell r="FS113">
            <v>1945.1350082983336</v>
          </cell>
          <cell r="FT113">
            <v>2.74</v>
          </cell>
          <cell r="FU113">
            <v>55.85</v>
          </cell>
          <cell r="FV113">
            <v>148252</v>
          </cell>
          <cell r="FW113">
            <v>0</v>
          </cell>
          <cell r="FX113">
            <v>148252</v>
          </cell>
          <cell r="FZ113">
            <v>758.40588715000001</v>
          </cell>
          <cell r="GA113">
            <v>0</v>
          </cell>
          <cell r="GB113">
            <v>14.109</v>
          </cell>
          <cell r="GC113">
            <v>0</v>
          </cell>
          <cell r="GD113">
            <v>323.55900000000003</v>
          </cell>
          <cell r="GE113">
            <v>323.55900000000003</v>
          </cell>
          <cell r="GF113">
            <v>0</v>
          </cell>
          <cell r="GG113">
            <v>0</v>
          </cell>
          <cell r="GH113">
            <v>5039</v>
          </cell>
          <cell r="GI113">
            <v>0</v>
          </cell>
          <cell r="GJ113">
            <v>5039</v>
          </cell>
          <cell r="GK113">
            <v>6140.1608410664994</v>
          </cell>
          <cell r="GL113">
            <v>0</v>
          </cell>
          <cell r="GM113">
            <v>258.77600000000001</v>
          </cell>
          <cell r="GN113">
            <v>0</v>
          </cell>
          <cell r="GO113">
            <v>1287.7640000000001</v>
          </cell>
          <cell r="GP113">
            <v>1232.03</v>
          </cell>
          <cell r="GQ113">
            <v>0</v>
          </cell>
          <cell r="GR113">
            <v>51.734000000000002</v>
          </cell>
          <cell r="GS113">
            <v>76404</v>
          </cell>
          <cell r="GT113">
            <v>0</v>
          </cell>
          <cell r="GU113">
            <v>76404</v>
          </cell>
          <cell r="GV113">
            <v>0</v>
          </cell>
          <cell r="GW113">
            <v>0</v>
          </cell>
          <cell r="GX113">
            <v>0</v>
          </cell>
          <cell r="GY113">
            <v>0</v>
          </cell>
          <cell r="GZ113">
            <v>0</v>
          </cell>
          <cell r="HA113">
            <v>0</v>
          </cell>
          <cell r="HB113">
            <v>0</v>
          </cell>
          <cell r="HC113">
            <v>0</v>
          </cell>
          <cell r="HD113">
            <v>0</v>
          </cell>
          <cell r="HE113">
            <v>0</v>
          </cell>
          <cell r="HF113">
            <v>0</v>
          </cell>
          <cell r="HG113">
            <v>0</v>
          </cell>
          <cell r="HH113">
            <v>0</v>
          </cell>
          <cell r="HI113">
            <v>0</v>
          </cell>
          <cell r="HJ113">
            <v>0</v>
          </cell>
          <cell r="HK113">
            <v>0</v>
          </cell>
          <cell r="HL113">
            <v>0</v>
          </cell>
          <cell r="HM113">
            <v>0</v>
          </cell>
          <cell r="HN113">
            <v>0</v>
          </cell>
          <cell r="HO113">
            <v>0</v>
          </cell>
          <cell r="HP113">
            <v>0</v>
          </cell>
          <cell r="HQ113">
            <v>0</v>
          </cell>
          <cell r="HR113">
            <v>1143.433344503333</v>
          </cell>
          <cell r="HS113">
            <v>0</v>
          </cell>
          <cell r="HT113">
            <v>105</v>
          </cell>
          <cell r="HU113">
            <v>0</v>
          </cell>
          <cell r="HV113">
            <v>0</v>
          </cell>
          <cell r="HW113">
            <v>0</v>
          </cell>
          <cell r="HX113">
            <v>0</v>
          </cell>
          <cell r="HY113">
            <v>0</v>
          </cell>
          <cell r="HZ113">
            <v>1</v>
          </cell>
          <cell r="IA113">
            <v>0</v>
          </cell>
          <cell r="IB113">
            <v>1</v>
          </cell>
          <cell r="IC113">
            <v>4996.7274965631668</v>
          </cell>
          <cell r="ID113">
            <v>0</v>
          </cell>
          <cell r="IE113">
            <v>153.77599999999998</v>
          </cell>
          <cell r="IF113">
            <v>0</v>
          </cell>
          <cell r="IG113">
            <v>1287.7640000000001</v>
          </cell>
          <cell r="IH113">
            <v>1232.03</v>
          </cell>
          <cell r="II113">
            <v>0</v>
          </cell>
          <cell r="IJ113">
            <v>51.734000000000002</v>
          </cell>
          <cell r="IK113">
            <v>76403</v>
          </cell>
          <cell r="IL113">
            <v>0</v>
          </cell>
          <cell r="IM113">
            <v>76403</v>
          </cell>
          <cell r="IN113">
            <v>0</v>
          </cell>
          <cell r="IO113">
            <v>0</v>
          </cell>
          <cell r="IP113">
            <v>0</v>
          </cell>
          <cell r="IQ113">
            <v>0</v>
          </cell>
          <cell r="IR113">
            <v>0</v>
          </cell>
          <cell r="IS113">
            <v>0</v>
          </cell>
          <cell r="IT113">
            <v>0</v>
          </cell>
          <cell r="IU113">
            <v>0</v>
          </cell>
          <cell r="IV113">
            <v>0</v>
          </cell>
          <cell r="IW113">
            <v>0</v>
          </cell>
          <cell r="IX113">
            <v>0</v>
          </cell>
          <cell r="IY113">
            <v>509.59348974</v>
          </cell>
          <cell r="IZ113">
            <v>0</v>
          </cell>
          <cell r="JA113">
            <v>24.921999999999997</v>
          </cell>
          <cell r="JB113">
            <v>0</v>
          </cell>
          <cell r="JC113">
            <v>377.14400000000001</v>
          </cell>
          <cell r="JD113">
            <v>377.14400000000001</v>
          </cell>
          <cell r="JE113">
            <v>0</v>
          </cell>
          <cell r="JF113">
            <v>0</v>
          </cell>
          <cell r="JG113">
            <v>33</v>
          </cell>
          <cell r="JH113">
            <v>0</v>
          </cell>
          <cell r="JI113">
            <v>33</v>
          </cell>
          <cell r="JJ113">
            <v>166.82267041</v>
          </cell>
          <cell r="JK113">
            <v>0</v>
          </cell>
          <cell r="JL113">
            <v>7.0890000000000004</v>
          </cell>
          <cell r="JM113">
            <v>0</v>
          </cell>
          <cell r="JN113">
            <v>126.196</v>
          </cell>
          <cell r="JO113">
            <v>126.196</v>
          </cell>
          <cell r="JP113">
            <v>0</v>
          </cell>
          <cell r="JQ113">
            <v>0</v>
          </cell>
          <cell r="JR113">
            <v>1</v>
          </cell>
          <cell r="JS113">
            <v>0</v>
          </cell>
          <cell r="JT113">
            <v>1</v>
          </cell>
          <cell r="JU113">
            <v>342.77081932999999</v>
          </cell>
          <cell r="JV113">
            <v>0</v>
          </cell>
          <cell r="JW113">
            <v>17.832999999999998</v>
          </cell>
          <cell r="JX113">
            <v>0</v>
          </cell>
          <cell r="JY113">
            <v>250.94800000000001</v>
          </cell>
          <cell r="JZ113">
            <v>250.94800000000001</v>
          </cell>
          <cell r="KA113">
            <v>0</v>
          </cell>
          <cell r="KB113">
            <v>0</v>
          </cell>
          <cell r="KC113">
            <v>32</v>
          </cell>
          <cell r="KD113">
            <v>0</v>
          </cell>
          <cell r="KE113">
            <v>32</v>
          </cell>
          <cell r="KF113">
            <v>0</v>
          </cell>
          <cell r="KG113">
            <v>0</v>
          </cell>
          <cell r="KH113">
            <v>0</v>
          </cell>
          <cell r="KI113">
            <v>0</v>
          </cell>
          <cell r="KJ113">
            <v>0</v>
          </cell>
          <cell r="KK113">
            <v>0</v>
          </cell>
          <cell r="KL113">
            <v>0</v>
          </cell>
          <cell r="KM113">
            <v>0</v>
          </cell>
          <cell r="KN113">
            <v>0</v>
          </cell>
          <cell r="KO113">
            <v>0</v>
          </cell>
          <cell r="KP113">
            <v>0</v>
          </cell>
          <cell r="KQ113">
            <v>0</v>
          </cell>
          <cell r="KR113">
            <v>0</v>
          </cell>
          <cell r="KS113">
            <v>0</v>
          </cell>
          <cell r="KT113">
            <v>0</v>
          </cell>
          <cell r="KU113">
            <v>0</v>
          </cell>
          <cell r="KV113">
            <v>0</v>
          </cell>
          <cell r="KW113">
            <v>0</v>
          </cell>
          <cell r="KX113">
            <v>0</v>
          </cell>
          <cell r="KY113">
            <v>0</v>
          </cell>
          <cell r="KZ113">
            <v>0</v>
          </cell>
          <cell r="LA113">
            <v>0</v>
          </cell>
          <cell r="LB113">
            <v>342.77081932999999</v>
          </cell>
          <cell r="LC113">
            <v>0</v>
          </cell>
          <cell r="LD113">
            <v>17.832999999999998</v>
          </cell>
          <cell r="LE113">
            <v>0</v>
          </cell>
          <cell r="LF113">
            <v>250.94800000000001</v>
          </cell>
          <cell r="LG113">
            <v>250.94800000000001</v>
          </cell>
          <cell r="LH113">
            <v>0</v>
          </cell>
          <cell r="LI113">
            <v>0</v>
          </cell>
          <cell r="LJ113">
            <v>32</v>
          </cell>
          <cell r="LK113">
            <v>0</v>
          </cell>
          <cell r="LL113">
            <v>32</v>
          </cell>
          <cell r="LQ113">
            <v>0</v>
          </cell>
          <cell r="LR113">
            <v>55.8</v>
          </cell>
          <cell r="LS113">
            <v>0</v>
          </cell>
          <cell r="LT113">
            <v>0</v>
          </cell>
          <cell r="LU113">
            <v>0</v>
          </cell>
          <cell r="LX113">
            <v>0</v>
          </cell>
          <cell r="LY113">
            <v>0</v>
          </cell>
          <cell r="LZ113">
            <v>0</v>
          </cell>
          <cell r="MA113">
            <v>0</v>
          </cell>
          <cell r="MB113">
            <v>0</v>
          </cell>
          <cell r="MC113">
            <v>0</v>
          </cell>
          <cell r="MD113">
            <v>0</v>
          </cell>
          <cell r="ME113">
            <v>0</v>
          </cell>
          <cell r="MF113">
            <v>0</v>
          </cell>
          <cell r="MG113">
            <v>0</v>
          </cell>
          <cell r="MH113">
            <v>0</v>
          </cell>
          <cell r="MI113">
            <v>0</v>
          </cell>
          <cell r="MJ113">
            <v>0</v>
          </cell>
          <cell r="MK113">
            <v>0</v>
          </cell>
          <cell r="ML113">
            <v>0</v>
          </cell>
          <cell r="MM113">
            <v>0</v>
          </cell>
          <cell r="MN113">
            <v>0</v>
          </cell>
          <cell r="MO113">
            <v>0</v>
          </cell>
          <cell r="MP113">
            <v>0</v>
          </cell>
          <cell r="MQ113">
            <v>0</v>
          </cell>
          <cell r="MR113">
            <v>0</v>
          </cell>
          <cell r="MS113">
            <v>0</v>
          </cell>
          <cell r="MT113">
            <v>0</v>
          </cell>
          <cell r="MU113">
            <v>0</v>
          </cell>
          <cell r="MV113">
            <v>0</v>
          </cell>
          <cell r="MW113">
            <v>0</v>
          </cell>
          <cell r="MX113">
            <v>0</v>
          </cell>
          <cell r="MY113">
            <v>0</v>
          </cell>
          <cell r="MZ113">
            <v>0</v>
          </cell>
          <cell r="NA113">
            <v>0</v>
          </cell>
          <cell r="NB113">
            <v>0</v>
          </cell>
          <cell r="NC113">
            <v>0</v>
          </cell>
          <cell r="ND113">
            <v>0</v>
          </cell>
          <cell r="NE113">
            <v>0</v>
          </cell>
          <cell r="NF113">
            <v>0</v>
          </cell>
          <cell r="NG113">
            <v>0</v>
          </cell>
          <cell r="NH113">
            <v>0</v>
          </cell>
          <cell r="NI113">
            <v>0</v>
          </cell>
          <cell r="NJ113">
            <v>0</v>
          </cell>
          <cell r="NK113">
            <v>0</v>
          </cell>
          <cell r="NL113">
            <v>0</v>
          </cell>
          <cell r="NM113">
            <v>0</v>
          </cell>
          <cell r="NN113">
            <v>0</v>
          </cell>
          <cell r="NO113">
            <v>0</v>
          </cell>
          <cell r="NP113">
            <v>0</v>
          </cell>
          <cell r="NQ113">
            <v>0</v>
          </cell>
          <cell r="NR113">
            <v>0</v>
          </cell>
          <cell r="NS113">
            <v>0</v>
          </cell>
          <cell r="NT113">
            <v>0</v>
          </cell>
          <cell r="NU113">
            <v>0</v>
          </cell>
          <cell r="NV113">
            <v>0</v>
          </cell>
          <cell r="NW113">
            <v>0</v>
          </cell>
          <cell r="NX113">
            <v>0</v>
          </cell>
          <cell r="NY113">
            <v>0</v>
          </cell>
          <cell r="NZ113">
            <v>0</v>
          </cell>
          <cell r="OA113">
            <v>0</v>
          </cell>
          <cell r="OB113">
            <v>0</v>
          </cell>
          <cell r="OC113">
            <v>0</v>
          </cell>
          <cell r="OD113">
            <v>0</v>
          </cell>
          <cell r="OE113">
            <v>0</v>
          </cell>
          <cell r="OF113">
            <v>0</v>
          </cell>
          <cell r="OG113">
            <v>0</v>
          </cell>
          <cell r="OH113">
            <v>0</v>
          </cell>
          <cell r="OI113">
            <v>0</v>
          </cell>
          <cell r="OJ113">
            <v>0</v>
          </cell>
          <cell r="OL113" t="str">
            <v>нд</v>
          </cell>
          <cell r="OM113" t="str">
            <v>нд</v>
          </cell>
          <cell r="ON113" t="str">
            <v>нд</v>
          </cell>
          <cell r="OO113" t="str">
            <v>нд</v>
          </cell>
          <cell r="OP113" t="str">
            <v>нд</v>
          </cell>
          <cell r="OT113">
            <v>9766.9821273165726</v>
          </cell>
          <cell r="OV113">
            <v>709.20500000000004</v>
          </cell>
          <cell r="OW113">
            <v>119.191</v>
          </cell>
          <cell r="OX113">
            <v>0</v>
          </cell>
          <cell r="OY113">
            <v>10851</v>
          </cell>
          <cell r="OZ113">
            <v>2146.0064287200003</v>
          </cell>
        </row>
        <row r="114">
          <cell r="A114" t="str">
            <v>Г</v>
          </cell>
          <cell r="B114" t="str">
            <v>1.2.3.3</v>
          </cell>
          <cell r="C114" t="str">
            <v>Модернизация, техническое перевооружение тепловых сетей всего, в том числе:</v>
          </cell>
          <cell r="D114" t="str">
            <v>Г</v>
          </cell>
          <cell r="E114">
            <v>0</v>
          </cell>
          <cell r="H114">
            <v>0</v>
          </cell>
          <cell r="J114">
            <v>3932.6022027855006</v>
          </cell>
          <cell r="K114">
            <v>0</v>
          </cell>
          <cell r="L114">
            <v>3932.6022027855006</v>
          </cell>
          <cell r="M114">
            <v>818.12398278000001</v>
          </cell>
          <cell r="N114">
            <v>0</v>
          </cell>
          <cell r="O114">
            <v>245.11748446749993</v>
          </cell>
          <cell r="P114">
            <v>749.55393913499995</v>
          </cell>
          <cell r="Q114">
            <v>2119.8067964030001</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O114">
            <v>0</v>
          </cell>
          <cell r="AP114">
            <v>0</v>
          </cell>
          <cell r="AQ114">
            <v>0</v>
          </cell>
          <cell r="AR114">
            <v>0</v>
          </cell>
          <cell r="AS114">
            <v>0</v>
          </cell>
          <cell r="AT114">
            <v>0</v>
          </cell>
          <cell r="AU114">
            <v>0</v>
          </cell>
          <cell r="AV114">
            <v>0</v>
          </cell>
          <cell r="AW114">
            <v>0</v>
          </cell>
          <cell r="AX114">
            <v>0</v>
          </cell>
          <cell r="AY114">
            <v>0</v>
          </cell>
          <cell r="AZ114">
            <v>0</v>
          </cell>
          <cell r="BA114">
            <v>0</v>
          </cell>
          <cell r="BB114" t="str">
            <v/>
          </cell>
          <cell r="BC114" t="str">
            <v/>
          </cell>
          <cell r="BD114" t="str">
            <v/>
          </cell>
          <cell r="BE114" t="str">
            <v/>
          </cell>
          <cell r="BF114">
            <v>0</v>
          </cell>
          <cell r="BG114">
            <v>0</v>
          </cell>
          <cell r="BH114">
            <v>0</v>
          </cell>
          <cell r="BI114">
            <v>0</v>
          </cell>
          <cell r="BJ114">
            <v>0</v>
          </cell>
          <cell r="BK114">
            <v>0</v>
          </cell>
          <cell r="BL114">
            <v>0</v>
          </cell>
          <cell r="BM114">
            <v>0</v>
          </cell>
          <cell r="BN114">
            <v>0</v>
          </cell>
          <cell r="BO114">
            <v>0</v>
          </cell>
          <cell r="BP114">
            <v>0</v>
          </cell>
          <cell r="BQ114">
            <v>0</v>
          </cell>
          <cell r="BR114">
            <v>0</v>
          </cell>
          <cell r="BS114">
            <v>0</v>
          </cell>
          <cell r="BT114">
            <v>0</v>
          </cell>
          <cell r="BU114">
            <v>0</v>
          </cell>
          <cell r="BV114">
            <v>0</v>
          </cell>
          <cell r="BW114">
            <v>0</v>
          </cell>
          <cell r="BX114">
            <v>0</v>
          </cell>
          <cell r="BY114">
            <v>0</v>
          </cell>
          <cell r="BZ114">
            <v>0</v>
          </cell>
          <cell r="CA114">
            <v>0</v>
          </cell>
          <cell r="CB114">
            <v>0</v>
          </cell>
          <cell r="CC114">
            <v>0</v>
          </cell>
          <cell r="CD114">
            <v>0</v>
          </cell>
          <cell r="CE114">
            <v>0</v>
          </cell>
          <cell r="CF114">
            <v>0</v>
          </cell>
          <cell r="CG114">
            <v>0</v>
          </cell>
          <cell r="CH114">
            <v>0</v>
          </cell>
          <cell r="CI114">
            <v>0</v>
          </cell>
          <cell r="CJ114">
            <v>0</v>
          </cell>
          <cell r="CK114">
            <v>0</v>
          </cell>
          <cell r="CL114">
            <v>0</v>
          </cell>
          <cell r="CM114">
            <v>0</v>
          </cell>
          <cell r="CN114">
            <v>0</v>
          </cell>
          <cell r="CO114">
            <v>0</v>
          </cell>
          <cell r="CP114">
            <v>0</v>
          </cell>
          <cell r="CQ114" t="str">
            <v/>
          </cell>
          <cell r="CR114" t="str">
            <v/>
          </cell>
          <cell r="CS114" t="str">
            <v/>
          </cell>
          <cell r="CT114" t="str">
            <v/>
          </cell>
          <cell r="CU114">
            <v>0</v>
          </cell>
          <cell r="CX114">
            <v>11773.071493446381</v>
          </cell>
          <cell r="CY114">
            <v>2007.6103241393257</v>
          </cell>
          <cell r="CZ114">
            <v>3841.5348877713004</v>
          </cell>
          <cell r="DA114">
            <v>3963.2928893735866</v>
          </cell>
          <cell r="DB114">
            <v>1960.6333921621663</v>
          </cell>
          <cell r="DE114">
            <v>0</v>
          </cell>
          <cell r="DG114">
            <v>2648.4101105499999</v>
          </cell>
          <cell r="DH114">
            <v>0</v>
          </cell>
          <cell r="DI114">
            <v>2648.4101105499999</v>
          </cell>
          <cell r="DJ114">
            <v>221.79169244000005</v>
          </cell>
          <cell r="DK114">
            <v>951.39924857999995</v>
          </cell>
          <cell r="DL114">
            <v>1337.37306115</v>
          </cell>
          <cell r="DM114">
            <v>137.84610837999995</v>
          </cell>
          <cell r="DN114">
            <v>3379.4845325921287</v>
          </cell>
          <cell r="DS114">
            <v>73</v>
          </cell>
          <cell r="DT114">
            <v>202.23975001333304</v>
          </cell>
          <cell r="DU114">
            <v>340.55043894068166</v>
          </cell>
          <cell r="DV114">
            <v>2763.6943436381139</v>
          </cell>
          <cell r="DW114">
            <v>202.23975001333304</v>
          </cell>
          <cell r="DX114" t="str">
            <v/>
          </cell>
          <cell r="DY114" t="str">
            <v/>
          </cell>
          <cell r="DZ114" t="str">
            <v/>
          </cell>
          <cell r="EA114" t="str">
            <v/>
          </cell>
          <cell r="EB114">
            <v>0</v>
          </cell>
          <cell r="EC114">
            <v>1131.7356273999999</v>
          </cell>
          <cell r="ED114">
            <v>17.569210549999998</v>
          </cell>
          <cell r="EE114">
            <v>335.6327546</v>
          </cell>
          <cell r="EF114">
            <v>669.69608814999992</v>
          </cell>
          <cell r="EG114">
            <v>108.83757410000001</v>
          </cell>
          <cell r="EH114">
            <v>210.02252780000001</v>
          </cell>
          <cell r="EI114">
            <v>3.2610385900000001</v>
          </cell>
          <cell r="EJ114">
            <v>51.45580812</v>
          </cell>
          <cell r="EK114">
            <v>131.85455195</v>
          </cell>
          <cell r="EL114">
            <v>23.451129139999999</v>
          </cell>
          <cell r="EM114">
            <v>921.71309960000008</v>
          </cell>
          <cell r="EN114">
            <v>14.308171959999999</v>
          </cell>
          <cell r="EO114">
            <v>284.17694647999997</v>
          </cell>
          <cell r="EP114">
            <v>537.84153619999995</v>
          </cell>
          <cell r="EQ114">
            <v>85.386444960000006</v>
          </cell>
          <cell r="ER114">
            <v>0</v>
          </cell>
          <cell r="ES114">
            <v>0</v>
          </cell>
          <cell r="ET114">
            <v>0</v>
          </cell>
          <cell r="EU114">
            <v>0</v>
          </cell>
          <cell r="EV114">
            <v>0</v>
          </cell>
          <cell r="EW114">
            <v>0</v>
          </cell>
          <cell r="EX114">
            <v>0</v>
          </cell>
          <cell r="EY114">
            <v>0</v>
          </cell>
          <cell r="EZ114">
            <v>0</v>
          </cell>
          <cell r="FA114">
            <v>0</v>
          </cell>
          <cell r="FB114">
            <v>921.71309960000008</v>
          </cell>
          <cell r="FC114">
            <v>14.308171959999999</v>
          </cell>
          <cell r="FD114">
            <v>284.17694647999997</v>
          </cell>
          <cell r="FE114">
            <v>537.84153619999995</v>
          </cell>
          <cell r="FF114">
            <v>85.386444960000006</v>
          </cell>
          <cell r="FG114" t="str">
            <v/>
          </cell>
          <cell r="FH114" t="str">
            <v/>
          </cell>
          <cell r="FI114" t="str">
            <v/>
          </cell>
          <cell r="FJ114" t="str">
            <v/>
          </cell>
          <cell r="FK114">
            <v>0</v>
          </cell>
          <cell r="FN114">
            <v>11773.071493446381</v>
          </cell>
          <cell r="FO114">
            <v>0</v>
          </cell>
          <cell r="FP114">
            <v>376.37899999999996</v>
          </cell>
          <cell r="FQ114">
            <v>0</v>
          </cell>
          <cell r="FR114">
            <v>2003.7250082983335</v>
          </cell>
          <cell r="FS114">
            <v>1945.1350082983336</v>
          </cell>
          <cell r="FT114">
            <v>2.74</v>
          </cell>
          <cell r="FU114">
            <v>55.85</v>
          </cell>
          <cell r="FV114">
            <v>148252</v>
          </cell>
          <cell r="FW114">
            <v>0</v>
          </cell>
          <cell r="FX114">
            <v>148252</v>
          </cell>
          <cell r="FZ114">
            <v>758.40588715000001</v>
          </cell>
          <cell r="GA114">
            <v>0</v>
          </cell>
          <cell r="GB114">
            <v>14.109</v>
          </cell>
          <cell r="GC114">
            <v>0</v>
          </cell>
          <cell r="GD114">
            <v>323.55900000000003</v>
          </cell>
          <cell r="GE114">
            <v>323.55900000000003</v>
          </cell>
          <cell r="GF114">
            <v>0</v>
          </cell>
          <cell r="GG114">
            <v>0</v>
          </cell>
          <cell r="GH114">
            <v>5039</v>
          </cell>
          <cell r="GI114">
            <v>0</v>
          </cell>
          <cell r="GJ114">
            <v>5039</v>
          </cell>
          <cell r="GK114">
            <v>6140.1608410664994</v>
          </cell>
          <cell r="GL114">
            <v>0</v>
          </cell>
          <cell r="GM114">
            <v>258.77600000000001</v>
          </cell>
          <cell r="GN114">
            <v>0</v>
          </cell>
          <cell r="GO114">
            <v>1287.7640000000001</v>
          </cell>
          <cell r="GP114">
            <v>1232.03</v>
          </cell>
          <cell r="GQ114">
            <v>0</v>
          </cell>
          <cell r="GR114">
            <v>51.734000000000002</v>
          </cell>
          <cell r="GS114">
            <v>76404</v>
          </cell>
          <cell r="GT114">
            <v>0</v>
          </cell>
          <cell r="GU114">
            <v>76404</v>
          </cell>
          <cell r="GV114">
            <v>0</v>
          </cell>
          <cell r="GW114">
            <v>0</v>
          </cell>
          <cell r="GX114">
            <v>0</v>
          </cell>
          <cell r="GY114">
            <v>0</v>
          </cell>
          <cell r="GZ114">
            <v>0</v>
          </cell>
          <cell r="HA114">
            <v>0</v>
          </cell>
          <cell r="HB114">
            <v>0</v>
          </cell>
          <cell r="HC114">
            <v>0</v>
          </cell>
          <cell r="HD114">
            <v>0</v>
          </cell>
          <cell r="HE114">
            <v>0</v>
          </cell>
          <cell r="HF114">
            <v>0</v>
          </cell>
          <cell r="HG114">
            <v>0</v>
          </cell>
          <cell r="HH114">
            <v>0</v>
          </cell>
          <cell r="HI114">
            <v>0</v>
          </cell>
          <cell r="HJ114">
            <v>0</v>
          </cell>
          <cell r="HK114">
            <v>0</v>
          </cell>
          <cell r="HL114">
            <v>0</v>
          </cell>
          <cell r="HM114">
            <v>0</v>
          </cell>
          <cell r="HN114">
            <v>0</v>
          </cell>
          <cell r="HO114">
            <v>0</v>
          </cell>
          <cell r="HP114">
            <v>0</v>
          </cell>
          <cell r="HQ114">
            <v>0</v>
          </cell>
          <cell r="HR114">
            <v>1143.433344503333</v>
          </cell>
          <cell r="HS114">
            <v>0</v>
          </cell>
          <cell r="HT114">
            <v>105</v>
          </cell>
          <cell r="HU114">
            <v>0</v>
          </cell>
          <cell r="HV114">
            <v>0</v>
          </cell>
          <cell r="HW114">
            <v>0</v>
          </cell>
          <cell r="HX114">
            <v>0</v>
          </cell>
          <cell r="HY114">
            <v>0</v>
          </cell>
          <cell r="HZ114">
            <v>1</v>
          </cell>
          <cell r="IA114">
            <v>0</v>
          </cell>
          <cell r="IB114">
            <v>1</v>
          </cell>
          <cell r="IC114">
            <v>4996.7274965631668</v>
          </cell>
          <cell r="ID114">
            <v>0</v>
          </cell>
          <cell r="IE114">
            <v>153.77599999999998</v>
          </cell>
          <cell r="IF114">
            <v>0</v>
          </cell>
          <cell r="IG114">
            <v>1287.7640000000001</v>
          </cell>
          <cell r="IH114">
            <v>1232.03</v>
          </cell>
          <cell r="II114">
            <v>0</v>
          </cell>
          <cell r="IJ114">
            <v>51.734000000000002</v>
          </cell>
          <cell r="IK114">
            <v>76403</v>
          </cell>
          <cell r="IL114">
            <v>0</v>
          </cell>
          <cell r="IM114">
            <v>76403</v>
          </cell>
          <cell r="IN114">
            <v>0</v>
          </cell>
          <cell r="IO114">
            <v>0</v>
          </cell>
          <cell r="IP114">
            <v>0</v>
          </cell>
          <cell r="IQ114">
            <v>0</v>
          </cell>
          <cell r="IR114">
            <v>0</v>
          </cell>
          <cell r="IS114">
            <v>0</v>
          </cell>
          <cell r="IT114">
            <v>0</v>
          </cell>
          <cell r="IU114">
            <v>0</v>
          </cell>
          <cell r="IV114">
            <v>0</v>
          </cell>
          <cell r="IW114">
            <v>0</v>
          </cell>
          <cell r="IX114">
            <v>0</v>
          </cell>
          <cell r="IY114">
            <v>509.59348974</v>
          </cell>
          <cell r="IZ114">
            <v>0</v>
          </cell>
          <cell r="JA114">
            <v>24.921999999999997</v>
          </cell>
          <cell r="JB114">
            <v>0</v>
          </cell>
          <cell r="JC114">
            <v>377.14400000000001</v>
          </cell>
          <cell r="JD114">
            <v>377.14400000000001</v>
          </cell>
          <cell r="JE114">
            <v>0</v>
          </cell>
          <cell r="JF114">
            <v>0</v>
          </cell>
          <cell r="JG114">
            <v>33</v>
          </cell>
          <cell r="JH114">
            <v>0</v>
          </cell>
          <cell r="JI114">
            <v>33</v>
          </cell>
          <cell r="JJ114">
            <v>166.82267041</v>
          </cell>
          <cell r="JK114">
            <v>0</v>
          </cell>
          <cell r="JL114">
            <v>7.0890000000000004</v>
          </cell>
          <cell r="JM114">
            <v>0</v>
          </cell>
          <cell r="JN114">
            <v>126.196</v>
          </cell>
          <cell r="JO114">
            <v>126.196</v>
          </cell>
          <cell r="JP114">
            <v>0</v>
          </cell>
          <cell r="JQ114">
            <v>0</v>
          </cell>
          <cell r="JR114">
            <v>1</v>
          </cell>
          <cell r="JS114">
            <v>0</v>
          </cell>
          <cell r="JT114">
            <v>1</v>
          </cell>
          <cell r="JU114">
            <v>342.77081932999999</v>
          </cell>
          <cell r="JV114">
            <v>0</v>
          </cell>
          <cell r="JW114">
            <v>17.832999999999998</v>
          </cell>
          <cell r="JX114">
            <v>0</v>
          </cell>
          <cell r="JY114">
            <v>250.94800000000001</v>
          </cell>
          <cell r="JZ114">
            <v>250.94800000000001</v>
          </cell>
          <cell r="KA114">
            <v>0</v>
          </cell>
          <cell r="KB114">
            <v>0</v>
          </cell>
          <cell r="KC114">
            <v>32</v>
          </cell>
          <cell r="KD114">
            <v>0</v>
          </cell>
          <cell r="KE114">
            <v>32</v>
          </cell>
          <cell r="KF114">
            <v>0</v>
          </cell>
          <cell r="KG114">
            <v>0</v>
          </cell>
          <cell r="KH114">
            <v>0</v>
          </cell>
          <cell r="KI114">
            <v>0</v>
          </cell>
          <cell r="KJ114">
            <v>0</v>
          </cell>
          <cell r="KK114">
            <v>0</v>
          </cell>
          <cell r="KL114">
            <v>0</v>
          </cell>
          <cell r="KM114">
            <v>0</v>
          </cell>
          <cell r="KN114">
            <v>0</v>
          </cell>
          <cell r="KO114">
            <v>0</v>
          </cell>
          <cell r="KP114">
            <v>0</v>
          </cell>
          <cell r="KQ114">
            <v>0</v>
          </cell>
          <cell r="KR114">
            <v>0</v>
          </cell>
          <cell r="KS114">
            <v>0</v>
          </cell>
          <cell r="KT114">
            <v>0</v>
          </cell>
          <cell r="KU114">
            <v>0</v>
          </cell>
          <cell r="KV114">
            <v>0</v>
          </cell>
          <cell r="KW114">
            <v>0</v>
          </cell>
          <cell r="KX114">
            <v>0</v>
          </cell>
          <cell r="KY114">
            <v>0</v>
          </cell>
          <cell r="KZ114">
            <v>0</v>
          </cell>
          <cell r="LA114">
            <v>0</v>
          </cell>
          <cell r="LB114">
            <v>342.77081932999999</v>
          </cell>
          <cell r="LC114">
            <v>0</v>
          </cell>
          <cell r="LD114">
            <v>17.832999999999998</v>
          </cell>
          <cell r="LE114">
            <v>0</v>
          </cell>
          <cell r="LF114">
            <v>250.94800000000001</v>
          </cell>
          <cell r="LG114">
            <v>250.94800000000001</v>
          </cell>
          <cell r="LH114">
            <v>0</v>
          </cell>
          <cell r="LI114">
            <v>0</v>
          </cell>
          <cell r="LJ114">
            <v>32</v>
          </cell>
          <cell r="LK114">
            <v>0</v>
          </cell>
          <cell r="LL114">
            <v>32</v>
          </cell>
          <cell r="LQ114">
            <v>0</v>
          </cell>
          <cell r="LR114">
            <v>55.8</v>
          </cell>
          <cell r="LS114">
            <v>0</v>
          </cell>
          <cell r="LT114">
            <v>0</v>
          </cell>
          <cell r="LU114">
            <v>0</v>
          </cell>
          <cell r="LX114">
            <v>0</v>
          </cell>
          <cell r="LY114">
            <v>0</v>
          </cell>
          <cell r="LZ114">
            <v>0</v>
          </cell>
          <cell r="MA114">
            <v>0</v>
          </cell>
          <cell r="MB114">
            <v>0</v>
          </cell>
          <cell r="MC114">
            <v>0</v>
          </cell>
          <cell r="MD114">
            <v>0</v>
          </cell>
          <cell r="ME114">
            <v>0</v>
          </cell>
          <cell r="MF114">
            <v>0</v>
          </cell>
          <cell r="MG114">
            <v>0</v>
          </cell>
          <cell r="MH114">
            <v>0</v>
          </cell>
          <cell r="MI114">
            <v>0</v>
          </cell>
          <cell r="MJ114">
            <v>0</v>
          </cell>
          <cell r="MK114">
            <v>0</v>
          </cell>
          <cell r="ML114">
            <v>0</v>
          </cell>
          <cell r="MM114">
            <v>0</v>
          </cell>
          <cell r="MN114">
            <v>0</v>
          </cell>
          <cell r="MO114">
            <v>0</v>
          </cell>
          <cell r="MP114">
            <v>0</v>
          </cell>
          <cell r="MQ114">
            <v>0</v>
          </cell>
          <cell r="MR114">
            <v>0</v>
          </cell>
          <cell r="MS114">
            <v>0</v>
          </cell>
          <cell r="MT114">
            <v>0</v>
          </cell>
          <cell r="MU114">
            <v>0</v>
          </cell>
          <cell r="MV114">
            <v>0</v>
          </cell>
          <cell r="MW114">
            <v>0</v>
          </cell>
          <cell r="MX114">
            <v>0</v>
          </cell>
          <cell r="MY114">
            <v>0</v>
          </cell>
          <cell r="MZ114">
            <v>0</v>
          </cell>
          <cell r="NA114">
            <v>0</v>
          </cell>
          <cell r="NB114">
            <v>0</v>
          </cell>
          <cell r="NC114">
            <v>0</v>
          </cell>
          <cell r="ND114">
            <v>0</v>
          </cell>
          <cell r="NE114">
            <v>0</v>
          </cell>
          <cell r="NF114">
            <v>0</v>
          </cell>
          <cell r="NG114">
            <v>0</v>
          </cell>
          <cell r="NH114">
            <v>0</v>
          </cell>
          <cell r="NI114">
            <v>0</v>
          </cell>
          <cell r="NJ114">
            <v>0</v>
          </cell>
          <cell r="NK114">
            <v>0</v>
          </cell>
          <cell r="NL114">
            <v>0</v>
          </cell>
          <cell r="NM114">
            <v>0</v>
          </cell>
          <cell r="NN114">
            <v>0</v>
          </cell>
          <cell r="NO114">
            <v>0</v>
          </cell>
          <cell r="NP114">
            <v>0</v>
          </cell>
          <cell r="NQ114">
            <v>0</v>
          </cell>
          <cell r="NR114">
            <v>0</v>
          </cell>
          <cell r="NS114">
            <v>0</v>
          </cell>
          <cell r="NT114">
            <v>0</v>
          </cell>
          <cell r="NU114">
            <v>0</v>
          </cell>
          <cell r="NV114">
            <v>0</v>
          </cell>
          <cell r="NW114">
            <v>0</v>
          </cell>
          <cell r="NX114">
            <v>0</v>
          </cell>
          <cell r="NY114">
            <v>0</v>
          </cell>
          <cell r="NZ114">
            <v>0</v>
          </cell>
          <cell r="OA114">
            <v>0</v>
          </cell>
          <cell r="OB114">
            <v>0</v>
          </cell>
          <cell r="OC114">
            <v>0</v>
          </cell>
          <cell r="OD114">
            <v>0</v>
          </cell>
          <cell r="OE114">
            <v>0</v>
          </cell>
          <cell r="OF114">
            <v>0</v>
          </cell>
          <cell r="OG114">
            <v>0</v>
          </cell>
          <cell r="OH114">
            <v>0</v>
          </cell>
          <cell r="OI114">
            <v>0</v>
          </cell>
          <cell r="OJ114">
            <v>0</v>
          </cell>
          <cell r="OL114" t="str">
            <v>нд</v>
          </cell>
          <cell r="OM114" t="str">
            <v>нд</v>
          </cell>
          <cell r="ON114" t="str">
            <v>нд</v>
          </cell>
          <cell r="OO114" t="str">
            <v>нд</v>
          </cell>
          <cell r="OP114" t="str">
            <v>нд</v>
          </cell>
          <cell r="OT114">
            <v>9766.9821273165726</v>
          </cell>
          <cell r="OV114">
            <v>709.20500000000004</v>
          </cell>
          <cell r="OW114">
            <v>119.191</v>
          </cell>
          <cell r="OX114">
            <v>0</v>
          </cell>
          <cell r="OY114">
            <v>10851</v>
          </cell>
          <cell r="OZ114">
            <v>2146.0064287200003</v>
          </cell>
        </row>
        <row r="115">
          <cell r="A115" t="str">
            <v>Г</v>
          </cell>
          <cell r="B115" t="str">
            <v>1.2.3.4</v>
          </cell>
          <cell r="C115" t="str">
            <v>Модернизация, техническое перевооружение прочих объектов основных средств всего, в том числе:</v>
          </cell>
          <cell r="D115" t="str">
            <v>Г</v>
          </cell>
          <cell r="E115">
            <v>0</v>
          </cell>
          <cell r="H115">
            <v>0</v>
          </cell>
          <cell r="J115">
            <v>3932.6022027855006</v>
          </cell>
          <cell r="K115">
            <v>0</v>
          </cell>
          <cell r="L115">
            <v>3932.6022027855006</v>
          </cell>
          <cell r="M115">
            <v>818.12398278000001</v>
          </cell>
          <cell r="N115">
            <v>0</v>
          </cell>
          <cell r="O115">
            <v>245.11748446749993</v>
          </cell>
          <cell r="P115">
            <v>749.55393913499995</v>
          </cell>
          <cell r="Q115">
            <v>2119.8067964030001</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O115">
            <v>0</v>
          </cell>
          <cell r="AP115">
            <v>0</v>
          </cell>
          <cell r="AQ115">
            <v>0</v>
          </cell>
          <cell r="AR115">
            <v>0</v>
          </cell>
          <cell r="AS115">
            <v>0</v>
          </cell>
          <cell r="AT115">
            <v>0</v>
          </cell>
          <cell r="AU115">
            <v>0</v>
          </cell>
          <cell r="AV115">
            <v>0</v>
          </cell>
          <cell r="AW115">
            <v>0</v>
          </cell>
          <cell r="AX115">
            <v>0</v>
          </cell>
          <cell r="AY115">
            <v>0</v>
          </cell>
          <cell r="AZ115">
            <v>0</v>
          </cell>
          <cell r="BA115">
            <v>0</v>
          </cell>
          <cell r="BB115" t="str">
            <v/>
          </cell>
          <cell r="BC115" t="str">
            <v/>
          </cell>
          <cell r="BD115" t="str">
            <v/>
          </cell>
          <cell r="BE115" t="str">
            <v/>
          </cell>
          <cell r="BF115">
            <v>0</v>
          </cell>
          <cell r="BG115">
            <v>0</v>
          </cell>
          <cell r="BH115">
            <v>0</v>
          </cell>
          <cell r="BI115">
            <v>0</v>
          </cell>
          <cell r="BJ115">
            <v>0</v>
          </cell>
          <cell r="BK115">
            <v>0</v>
          </cell>
          <cell r="BL115">
            <v>0</v>
          </cell>
          <cell r="BM115">
            <v>0</v>
          </cell>
          <cell r="BN115">
            <v>0</v>
          </cell>
          <cell r="BO115">
            <v>0</v>
          </cell>
          <cell r="BP115">
            <v>0</v>
          </cell>
          <cell r="BQ115">
            <v>0</v>
          </cell>
          <cell r="BR115">
            <v>0</v>
          </cell>
          <cell r="BS115">
            <v>0</v>
          </cell>
          <cell r="BT115">
            <v>0</v>
          </cell>
          <cell r="BU115">
            <v>0</v>
          </cell>
          <cell r="BV115">
            <v>0</v>
          </cell>
          <cell r="BW115">
            <v>0</v>
          </cell>
          <cell r="BX115">
            <v>0</v>
          </cell>
          <cell r="BY115">
            <v>0</v>
          </cell>
          <cell r="BZ115">
            <v>0</v>
          </cell>
          <cell r="CA115">
            <v>0</v>
          </cell>
          <cell r="CB115">
            <v>0</v>
          </cell>
          <cell r="CC115">
            <v>0</v>
          </cell>
          <cell r="CD115">
            <v>0</v>
          </cell>
          <cell r="CE115">
            <v>0</v>
          </cell>
          <cell r="CF115">
            <v>0</v>
          </cell>
          <cell r="CG115">
            <v>0</v>
          </cell>
          <cell r="CH115">
            <v>0</v>
          </cell>
          <cell r="CI115">
            <v>0</v>
          </cell>
          <cell r="CJ115">
            <v>0</v>
          </cell>
          <cell r="CK115">
            <v>0</v>
          </cell>
          <cell r="CL115">
            <v>0</v>
          </cell>
          <cell r="CM115">
            <v>0</v>
          </cell>
          <cell r="CN115">
            <v>0</v>
          </cell>
          <cell r="CO115">
            <v>0</v>
          </cell>
          <cell r="CP115">
            <v>0</v>
          </cell>
          <cell r="CQ115" t="str">
            <v/>
          </cell>
          <cell r="CR115" t="str">
            <v/>
          </cell>
          <cell r="CS115" t="str">
            <v/>
          </cell>
          <cell r="CT115" t="str">
            <v/>
          </cell>
          <cell r="CU115">
            <v>0</v>
          </cell>
          <cell r="CX115">
            <v>11773.071493446381</v>
          </cell>
          <cell r="CY115">
            <v>2007.6103241393257</v>
          </cell>
          <cell r="CZ115">
            <v>3841.5348877713004</v>
          </cell>
          <cell r="DA115">
            <v>3963.2928893735866</v>
          </cell>
          <cell r="DB115">
            <v>1960.6333921621663</v>
          </cell>
          <cell r="DE115">
            <v>0</v>
          </cell>
          <cell r="DG115">
            <v>2648.4101105499999</v>
          </cell>
          <cell r="DH115">
            <v>0</v>
          </cell>
          <cell r="DI115">
            <v>2648.4101105499999</v>
          </cell>
          <cell r="DJ115">
            <v>221.79169244000005</v>
          </cell>
          <cell r="DK115">
            <v>951.39924857999995</v>
          </cell>
          <cell r="DL115">
            <v>1337.37306115</v>
          </cell>
          <cell r="DM115">
            <v>137.84610837999995</v>
          </cell>
          <cell r="DN115">
            <v>3379.4845325921287</v>
          </cell>
          <cell r="DS115">
            <v>73</v>
          </cell>
          <cell r="DT115">
            <v>202.23975001333304</v>
          </cell>
          <cell r="DU115">
            <v>340.55043894068166</v>
          </cell>
          <cell r="DV115">
            <v>2763.6943436381139</v>
          </cell>
          <cell r="DW115">
            <v>202.23975001333304</v>
          </cell>
          <cell r="DX115" t="str">
            <v/>
          </cell>
          <cell r="DY115" t="str">
            <v/>
          </cell>
          <cell r="DZ115" t="str">
            <v/>
          </cell>
          <cell r="EA115" t="str">
            <v/>
          </cell>
          <cell r="EB115">
            <v>0</v>
          </cell>
          <cell r="EC115">
            <v>1131.7356273999999</v>
          </cell>
          <cell r="ED115">
            <v>17.569210549999998</v>
          </cell>
          <cell r="EE115">
            <v>335.6327546</v>
          </cell>
          <cell r="EF115">
            <v>669.69608814999992</v>
          </cell>
          <cell r="EG115">
            <v>108.83757410000001</v>
          </cell>
          <cell r="EH115">
            <v>210.02252780000001</v>
          </cell>
          <cell r="EI115">
            <v>3.2610385900000001</v>
          </cell>
          <cell r="EJ115">
            <v>51.45580812</v>
          </cell>
          <cell r="EK115">
            <v>131.85455195</v>
          </cell>
          <cell r="EL115">
            <v>23.451129139999999</v>
          </cell>
          <cell r="EM115">
            <v>921.71309960000008</v>
          </cell>
          <cell r="EN115">
            <v>14.308171959999999</v>
          </cell>
          <cell r="EO115">
            <v>284.17694647999997</v>
          </cell>
          <cell r="EP115">
            <v>537.84153619999995</v>
          </cell>
          <cell r="EQ115">
            <v>85.386444960000006</v>
          </cell>
          <cell r="ER115">
            <v>0</v>
          </cell>
          <cell r="ES115">
            <v>0</v>
          </cell>
          <cell r="ET115">
            <v>0</v>
          </cell>
          <cell r="EU115">
            <v>0</v>
          </cell>
          <cell r="EV115">
            <v>0</v>
          </cell>
          <cell r="EW115">
            <v>0</v>
          </cell>
          <cell r="EX115">
            <v>0</v>
          </cell>
          <cell r="EY115">
            <v>0</v>
          </cell>
          <cell r="EZ115">
            <v>0</v>
          </cell>
          <cell r="FA115">
            <v>0</v>
          </cell>
          <cell r="FB115">
            <v>921.71309960000008</v>
          </cell>
          <cell r="FC115">
            <v>14.308171959999999</v>
          </cell>
          <cell r="FD115">
            <v>284.17694647999997</v>
          </cell>
          <cell r="FE115">
            <v>537.84153619999995</v>
          </cell>
          <cell r="FF115">
            <v>85.386444960000006</v>
          </cell>
          <cell r="FG115" t="str">
            <v/>
          </cell>
          <cell r="FH115" t="str">
            <v/>
          </cell>
          <cell r="FI115" t="str">
            <v/>
          </cell>
          <cell r="FJ115" t="str">
            <v/>
          </cell>
          <cell r="FK115">
            <v>0</v>
          </cell>
          <cell r="FN115">
            <v>11773.071493446381</v>
          </cell>
          <cell r="FO115">
            <v>0</v>
          </cell>
          <cell r="FP115">
            <v>376.37899999999996</v>
          </cell>
          <cell r="FQ115">
            <v>0</v>
          </cell>
          <cell r="FR115">
            <v>2003.7250082983335</v>
          </cell>
          <cell r="FS115">
            <v>1945.1350082983336</v>
          </cell>
          <cell r="FT115">
            <v>2.74</v>
          </cell>
          <cell r="FU115">
            <v>55.85</v>
          </cell>
          <cell r="FV115">
            <v>148252</v>
          </cell>
          <cell r="FW115">
            <v>0</v>
          </cell>
          <cell r="FX115">
            <v>148252</v>
          </cell>
          <cell r="FZ115">
            <v>758.40588715000001</v>
          </cell>
          <cell r="GA115">
            <v>0</v>
          </cell>
          <cell r="GB115">
            <v>14.109</v>
          </cell>
          <cell r="GC115">
            <v>0</v>
          </cell>
          <cell r="GD115">
            <v>323.55900000000003</v>
          </cell>
          <cell r="GE115">
            <v>323.55900000000003</v>
          </cell>
          <cell r="GF115">
            <v>0</v>
          </cell>
          <cell r="GG115">
            <v>0</v>
          </cell>
          <cell r="GH115">
            <v>5039</v>
          </cell>
          <cell r="GI115">
            <v>0</v>
          </cell>
          <cell r="GJ115">
            <v>5039</v>
          </cell>
          <cell r="GK115">
            <v>6140.1608410664994</v>
          </cell>
          <cell r="GL115">
            <v>0</v>
          </cell>
          <cell r="GM115">
            <v>258.77600000000001</v>
          </cell>
          <cell r="GN115">
            <v>0</v>
          </cell>
          <cell r="GO115">
            <v>1287.7640000000001</v>
          </cell>
          <cell r="GP115">
            <v>1232.03</v>
          </cell>
          <cell r="GQ115">
            <v>0</v>
          </cell>
          <cell r="GR115">
            <v>51.734000000000002</v>
          </cell>
          <cell r="GS115">
            <v>76404</v>
          </cell>
          <cell r="GT115">
            <v>0</v>
          </cell>
          <cell r="GU115">
            <v>76404</v>
          </cell>
          <cell r="GV115">
            <v>0</v>
          </cell>
          <cell r="GW115">
            <v>0</v>
          </cell>
          <cell r="GX115">
            <v>0</v>
          </cell>
          <cell r="GY115">
            <v>0</v>
          </cell>
          <cell r="GZ115">
            <v>0</v>
          </cell>
          <cell r="HA115">
            <v>0</v>
          </cell>
          <cell r="HB115">
            <v>0</v>
          </cell>
          <cell r="HC115">
            <v>0</v>
          </cell>
          <cell r="HD115">
            <v>0</v>
          </cell>
          <cell r="HE115">
            <v>0</v>
          </cell>
          <cell r="HF115">
            <v>0</v>
          </cell>
          <cell r="HG115">
            <v>0</v>
          </cell>
          <cell r="HH115">
            <v>0</v>
          </cell>
          <cell r="HI115">
            <v>0</v>
          </cell>
          <cell r="HJ115">
            <v>0</v>
          </cell>
          <cell r="HK115">
            <v>0</v>
          </cell>
          <cell r="HL115">
            <v>0</v>
          </cell>
          <cell r="HM115">
            <v>0</v>
          </cell>
          <cell r="HN115">
            <v>0</v>
          </cell>
          <cell r="HO115">
            <v>0</v>
          </cell>
          <cell r="HP115">
            <v>0</v>
          </cell>
          <cell r="HQ115">
            <v>0</v>
          </cell>
          <cell r="HR115">
            <v>1143.433344503333</v>
          </cell>
          <cell r="HS115">
            <v>0</v>
          </cell>
          <cell r="HT115">
            <v>105</v>
          </cell>
          <cell r="HU115">
            <v>0</v>
          </cell>
          <cell r="HV115">
            <v>0</v>
          </cell>
          <cell r="HW115">
            <v>0</v>
          </cell>
          <cell r="HX115">
            <v>0</v>
          </cell>
          <cell r="HY115">
            <v>0</v>
          </cell>
          <cell r="HZ115">
            <v>1</v>
          </cell>
          <cell r="IA115">
            <v>0</v>
          </cell>
          <cell r="IB115">
            <v>1</v>
          </cell>
          <cell r="IC115">
            <v>4996.7274965631668</v>
          </cell>
          <cell r="ID115">
            <v>0</v>
          </cell>
          <cell r="IE115">
            <v>153.77599999999998</v>
          </cell>
          <cell r="IF115">
            <v>0</v>
          </cell>
          <cell r="IG115">
            <v>1287.7640000000001</v>
          </cell>
          <cell r="IH115">
            <v>1232.03</v>
          </cell>
          <cell r="II115">
            <v>0</v>
          </cell>
          <cell r="IJ115">
            <v>51.734000000000002</v>
          </cell>
          <cell r="IK115">
            <v>76403</v>
          </cell>
          <cell r="IL115">
            <v>0</v>
          </cell>
          <cell r="IM115">
            <v>76403</v>
          </cell>
          <cell r="IN115">
            <v>0</v>
          </cell>
          <cell r="IO115">
            <v>0</v>
          </cell>
          <cell r="IP115">
            <v>0</v>
          </cell>
          <cell r="IQ115">
            <v>0</v>
          </cell>
          <cell r="IR115">
            <v>0</v>
          </cell>
          <cell r="IS115">
            <v>0</v>
          </cell>
          <cell r="IT115">
            <v>0</v>
          </cell>
          <cell r="IU115">
            <v>0</v>
          </cell>
          <cell r="IV115">
            <v>0</v>
          </cell>
          <cell r="IW115">
            <v>0</v>
          </cell>
          <cell r="IX115">
            <v>0</v>
          </cell>
          <cell r="IY115">
            <v>509.59348974</v>
          </cell>
          <cell r="IZ115">
            <v>0</v>
          </cell>
          <cell r="JA115">
            <v>24.921999999999997</v>
          </cell>
          <cell r="JB115">
            <v>0</v>
          </cell>
          <cell r="JC115">
            <v>377.14400000000001</v>
          </cell>
          <cell r="JD115">
            <v>377.14400000000001</v>
          </cell>
          <cell r="JE115">
            <v>0</v>
          </cell>
          <cell r="JF115">
            <v>0</v>
          </cell>
          <cell r="JG115">
            <v>33</v>
          </cell>
          <cell r="JH115">
            <v>0</v>
          </cell>
          <cell r="JI115">
            <v>33</v>
          </cell>
          <cell r="JJ115">
            <v>166.82267041</v>
          </cell>
          <cell r="JK115">
            <v>0</v>
          </cell>
          <cell r="JL115">
            <v>7.0890000000000004</v>
          </cell>
          <cell r="JM115">
            <v>0</v>
          </cell>
          <cell r="JN115">
            <v>126.196</v>
          </cell>
          <cell r="JO115">
            <v>126.196</v>
          </cell>
          <cell r="JP115">
            <v>0</v>
          </cell>
          <cell r="JQ115">
            <v>0</v>
          </cell>
          <cell r="JR115">
            <v>1</v>
          </cell>
          <cell r="JS115">
            <v>0</v>
          </cell>
          <cell r="JT115">
            <v>1</v>
          </cell>
          <cell r="JU115">
            <v>342.77081932999999</v>
          </cell>
          <cell r="JV115">
            <v>0</v>
          </cell>
          <cell r="JW115">
            <v>17.832999999999998</v>
          </cell>
          <cell r="JX115">
            <v>0</v>
          </cell>
          <cell r="JY115">
            <v>250.94800000000001</v>
          </cell>
          <cell r="JZ115">
            <v>250.94800000000001</v>
          </cell>
          <cell r="KA115">
            <v>0</v>
          </cell>
          <cell r="KB115">
            <v>0</v>
          </cell>
          <cell r="KC115">
            <v>32</v>
          </cell>
          <cell r="KD115">
            <v>0</v>
          </cell>
          <cell r="KE115">
            <v>32</v>
          </cell>
          <cell r="KF115">
            <v>0</v>
          </cell>
          <cell r="KG115">
            <v>0</v>
          </cell>
          <cell r="KH115">
            <v>0</v>
          </cell>
          <cell r="KI115">
            <v>0</v>
          </cell>
          <cell r="KJ115">
            <v>0</v>
          </cell>
          <cell r="KK115">
            <v>0</v>
          </cell>
          <cell r="KL115">
            <v>0</v>
          </cell>
          <cell r="KM115">
            <v>0</v>
          </cell>
          <cell r="KN115">
            <v>0</v>
          </cell>
          <cell r="KO115">
            <v>0</v>
          </cell>
          <cell r="KP115">
            <v>0</v>
          </cell>
          <cell r="KQ115">
            <v>0</v>
          </cell>
          <cell r="KR115">
            <v>0</v>
          </cell>
          <cell r="KS115">
            <v>0</v>
          </cell>
          <cell r="KT115">
            <v>0</v>
          </cell>
          <cell r="KU115">
            <v>0</v>
          </cell>
          <cell r="KV115">
            <v>0</v>
          </cell>
          <cell r="KW115">
            <v>0</v>
          </cell>
          <cell r="KX115">
            <v>0</v>
          </cell>
          <cell r="KY115">
            <v>0</v>
          </cell>
          <cell r="KZ115">
            <v>0</v>
          </cell>
          <cell r="LA115">
            <v>0</v>
          </cell>
          <cell r="LB115">
            <v>342.77081932999999</v>
          </cell>
          <cell r="LC115">
            <v>0</v>
          </cell>
          <cell r="LD115">
            <v>17.832999999999998</v>
          </cell>
          <cell r="LE115">
            <v>0</v>
          </cell>
          <cell r="LF115">
            <v>250.94800000000001</v>
          </cell>
          <cell r="LG115">
            <v>250.94800000000001</v>
          </cell>
          <cell r="LH115">
            <v>0</v>
          </cell>
          <cell r="LI115">
            <v>0</v>
          </cell>
          <cell r="LJ115">
            <v>32</v>
          </cell>
          <cell r="LK115">
            <v>0</v>
          </cell>
          <cell r="LL115">
            <v>32</v>
          </cell>
          <cell r="LQ115">
            <v>0</v>
          </cell>
          <cell r="LR115">
            <v>55.8</v>
          </cell>
          <cell r="LS115">
            <v>0</v>
          </cell>
          <cell r="LT115">
            <v>0</v>
          </cell>
          <cell r="LU115">
            <v>0</v>
          </cell>
          <cell r="LX115">
            <v>0</v>
          </cell>
          <cell r="LY115">
            <v>0</v>
          </cell>
          <cell r="LZ115">
            <v>0</v>
          </cell>
          <cell r="MA115">
            <v>0</v>
          </cell>
          <cell r="MB115">
            <v>0</v>
          </cell>
          <cell r="MC115">
            <v>0</v>
          </cell>
          <cell r="MD115">
            <v>0</v>
          </cell>
          <cell r="ME115">
            <v>0</v>
          </cell>
          <cell r="MF115">
            <v>0</v>
          </cell>
          <cell r="MG115">
            <v>0</v>
          </cell>
          <cell r="MH115">
            <v>0</v>
          </cell>
          <cell r="MI115">
            <v>0</v>
          </cell>
          <cell r="MJ115">
            <v>0</v>
          </cell>
          <cell r="MK115">
            <v>0</v>
          </cell>
          <cell r="ML115">
            <v>0</v>
          </cell>
          <cell r="MM115">
            <v>0</v>
          </cell>
          <cell r="MN115">
            <v>0</v>
          </cell>
          <cell r="MO115">
            <v>0</v>
          </cell>
          <cell r="MP115">
            <v>0</v>
          </cell>
          <cell r="MQ115">
            <v>0</v>
          </cell>
          <cell r="MR115">
            <v>0</v>
          </cell>
          <cell r="MS115">
            <v>0</v>
          </cell>
          <cell r="MT115">
            <v>0</v>
          </cell>
          <cell r="MU115">
            <v>0</v>
          </cell>
          <cell r="MV115">
            <v>0</v>
          </cell>
          <cell r="MW115">
            <v>0</v>
          </cell>
          <cell r="MX115">
            <v>0</v>
          </cell>
          <cell r="MY115">
            <v>0</v>
          </cell>
          <cell r="MZ115">
            <v>0</v>
          </cell>
          <cell r="NA115">
            <v>0</v>
          </cell>
          <cell r="NB115">
            <v>0</v>
          </cell>
          <cell r="NC115">
            <v>0</v>
          </cell>
          <cell r="ND115">
            <v>0</v>
          </cell>
          <cell r="NE115">
            <v>0</v>
          </cell>
          <cell r="NF115">
            <v>0</v>
          </cell>
          <cell r="NG115">
            <v>0</v>
          </cell>
          <cell r="NH115">
            <v>0</v>
          </cell>
          <cell r="NI115">
            <v>0</v>
          </cell>
          <cell r="NJ115">
            <v>0</v>
          </cell>
          <cell r="NK115">
            <v>0</v>
          </cell>
          <cell r="NL115">
            <v>0</v>
          </cell>
          <cell r="NM115">
            <v>0</v>
          </cell>
          <cell r="NN115">
            <v>0</v>
          </cell>
          <cell r="NO115">
            <v>0</v>
          </cell>
          <cell r="NP115">
            <v>0</v>
          </cell>
          <cell r="NQ115">
            <v>0</v>
          </cell>
          <cell r="NR115">
            <v>0</v>
          </cell>
          <cell r="NS115">
            <v>0</v>
          </cell>
          <cell r="NT115">
            <v>0</v>
          </cell>
          <cell r="NU115">
            <v>0</v>
          </cell>
          <cell r="NV115">
            <v>0</v>
          </cell>
          <cell r="NW115">
            <v>0</v>
          </cell>
          <cell r="NX115">
            <v>0</v>
          </cell>
          <cell r="NY115">
            <v>0</v>
          </cell>
          <cell r="NZ115">
            <v>0</v>
          </cell>
          <cell r="OA115">
            <v>0</v>
          </cell>
          <cell r="OB115">
            <v>0</v>
          </cell>
          <cell r="OC115">
            <v>0</v>
          </cell>
          <cell r="OD115">
            <v>0</v>
          </cell>
          <cell r="OE115">
            <v>0</v>
          </cell>
          <cell r="OF115">
            <v>0</v>
          </cell>
          <cell r="OG115">
            <v>0</v>
          </cell>
          <cell r="OH115">
            <v>0</v>
          </cell>
          <cell r="OI115">
            <v>0</v>
          </cell>
          <cell r="OJ115">
            <v>0</v>
          </cell>
          <cell r="OL115" t="str">
            <v>нд</v>
          </cell>
          <cell r="OM115" t="str">
            <v>нд</v>
          </cell>
          <cell r="ON115" t="str">
            <v>нд</v>
          </cell>
          <cell r="OO115" t="str">
            <v>нд</v>
          </cell>
          <cell r="OP115" t="str">
            <v>нд</v>
          </cell>
          <cell r="OT115">
            <v>9766.9821273165726</v>
          </cell>
          <cell r="OV115">
            <v>709.20500000000004</v>
          </cell>
          <cell r="OW115">
            <v>119.191</v>
          </cell>
          <cell r="OX115">
            <v>0</v>
          </cell>
          <cell r="OY115">
            <v>10851</v>
          </cell>
          <cell r="OZ115">
            <v>2146.0064287200003</v>
          </cell>
        </row>
        <row r="116">
          <cell r="A116" t="str">
            <v>Г</v>
          </cell>
          <cell r="B116" t="str">
            <v>1.2.4</v>
          </cell>
          <cell r="C116" t="str">
            <v>Инвестиционные проекты, реализация которых обуславливается схемами теплоснабжения, всего, в том числе:</v>
          </cell>
          <cell r="D116" t="str">
            <v>Г</v>
          </cell>
          <cell r="E116">
            <v>0</v>
          </cell>
          <cell r="H116">
            <v>0</v>
          </cell>
          <cell r="J116">
            <v>3932.6022027855006</v>
          </cell>
          <cell r="K116">
            <v>0</v>
          </cell>
          <cell r="L116">
            <v>3932.6022027855006</v>
          </cell>
          <cell r="M116">
            <v>818.12398278000001</v>
          </cell>
          <cell r="N116">
            <v>0</v>
          </cell>
          <cell r="O116">
            <v>245.11748446749993</v>
          </cell>
          <cell r="P116">
            <v>749.55393913499995</v>
          </cell>
          <cell r="Q116">
            <v>2119.8067964030001</v>
          </cell>
          <cell r="R116">
            <v>0</v>
          </cell>
          <cell r="S116">
            <v>0</v>
          </cell>
          <cell r="T116">
            <v>0</v>
          </cell>
          <cell r="U116">
            <v>0</v>
          </cell>
          <cell r="V116">
            <v>0</v>
          </cell>
          <cell r="W116">
            <v>0</v>
          </cell>
          <cell r="X116">
            <v>0</v>
          </cell>
          <cell r="Y116">
            <v>0</v>
          </cell>
          <cell r="Z116">
            <v>0</v>
          </cell>
          <cell r="AA116">
            <v>0</v>
          </cell>
          <cell r="AB116">
            <v>0</v>
          </cell>
          <cell r="AC116">
            <v>0</v>
          </cell>
          <cell r="AD116">
            <v>0</v>
          </cell>
          <cell r="AE116">
            <v>0</v>
          </cell>
          <cell r="AF116">
            <v>0</v>
          </cell>
          <cell r="AG116">
            <v>0</v>
          </cell>
          <cell r="AH116">
            <v>0</v>
          </cell>
          <cell r="AI116">
            <v>0</v>
          </cell>
          <cell r="AJ116">
            <v>0</v>
          </cell>
          <cell r="AK116">
            <v>0</v>
          </cell>
          <cell r="AL116">
            <v>0</v>
          </cell>
          <cell r="AM116">
            <v>0</v>
          </cell>
          <cell r="AN116">
            <v>0</v>
          </cell>
          <cell r="AO116">
            <v>0</v>
          </cell>
          <cell r="AP116">
            <v>0</v>
          </cell>
          <cell r="AQ116">
            <v>0</v>
          </cell>
          <cell r="AR116">
            <v>0</v>
          </cell>
          <cell r="AS116">
            <v>0</v>
          </cell>
          <cell r="AT116">
            <v>0</v>
          </cell>
          <cell r="AU116">
            <v>0</v>
          </cell>
          <cell r="AV116">
            <v>0</v>
          </cell>
          <cell r="AW116">
            <v>0</v>
          </cell>
          <cell r="AX116">
            <v>0</v>
          </cell>
          <cell r="AY116">
            <v>0</v>
          </cell>
          <cell r="AZ116">
            <v>0</v>
          </cell>
          <cell r="BA116">
            <v>0</v>
          </cell>
          <cell r="BB116" t="str">
            <v/>
          </cell>
          <cell r="BC116" t="str">
            <v/>
          </cell>
          <cell r="BD116" t="str">
            <v/>
          </cell>
          <cell r="BE116" t="str">
            <v/>
          </cell>
          <cell r="BF116">
            <v>0</v>
          </cell>
          <cell r="BG116">
            <v>0</v>
          </cell>
          <cell r="BH116">
            <v>0</v>
          </cell>
          <cell r="BI116">
            <v>0</v>
          </cell>
          <cell r="BJ116">
            <v>0</v>
          </cell>
          <cell r="BK116">
            <v>0</v>
          </cell>
          <cell r="BL116">
            <v>0</v>
          </cell>
          <cell r="BM116">
            <v>0</v>
          </cell>
          <cell r="BN116">
            <v>0</v>
          </cell>
          <cell r="BO116">
            <v>0</v>
          </cell>
          <cell r="BP116">
            <v>0</v>
          </cell>
          <cell r="BQ116">
            <v>0</v>
          </cell>
          <cell r="BR116">
            <v>0</v>
          </cell>
          <cell r="BS116">
            <v>0</v>
          </cell>
          <cell r="BT116">
            <v>0</v>
          </cell>
          <cell r="BU116">
            <v>0</v>
          </cell>
          <cell r="BV116">
            <v>0</v>
          </cell>
          <cell r="BW116">
            <v>0</v>
          </cell>
          <cell r="BX116">
            <v>0</v>
          </cell>
          <cell r="BY116">
            <v>0</v>
          </cell>
          <cell r="BZ116">
            <v>0</v>
          </cell>
          <cell r="CA116">
            <v>0</v>
          </cell>
          <cell r="CB116">
            <v>0</v>
          </cell>
          <cell r="CC116">
            <v>0</v>
          </cell>
          <cell r="CD116">
            <v>0</v>
          </cell>
          <cell r="CE116">
            <v>0</v>
          </cell>
          <cell r="CF116">
            <v>0</v>
          </cell>
          <cell r="CG116">
            <v>0</v>
          </cell>
          <cell r="CH116">
            <v>0</v>
          </cell>
          <cell r="CI116">
            <v>0</v>
          </cell>
          <cell r="CJ116">
            <v>0</v>
          </cell>
          <cell r="CK116">
            <v>0</v>
          </cell>
          <cell r="CL116">
            <v>0</v>
          </cell>
          <cell r="CM116">
            <v>0</v>
          </cell>
          <cell r="CN116">
            <v>0</v>
          </cell>
          <cell r="CO116">
            <v>0</v>
          </cell>
          <cell r="CP116">
            <v>0</v>
          </cell>
          <cell r="CQ116" t="str">
            <v/>
          </cell>
          <cell r="CR116" t="str">
            <v/>
          </cell>
          <cell r="CS116" t="str">
            <v/>
          </cell>
          <cell r="CT116" t="str">
            <v/>
          </cell>
          <cell r="CU116">
            <v>0</v>
          </cell>
          <cell r="CX116">
            <v>11773.071493446381</v>
          </cell>
          <cell r="CY116">
            <v>2007.6103241393257</v>
          </cell>
          <cell r="CZ116">
            <v>3841.5348877713004</v>
          </cell>
          <cell r="DA116">
            <v>3963.2928893735866</v>
          </cell>
          <cell r="DB116">
            <v>1960.6333921621663</v>
          </cell>
          <cell r="DE116">
            <v>0</v>
          </cell>
          <cell r="DG116">
            <v>2648.4101105499999</v>
          </cell>
          <cell r="DH116">
            <v>0</v>
          </cell>
          <cell r="DI116">
            <v>2648.4101105499999</v>
          </cell>
          <cell r="DJ116">
            <v>221.79169244000005</v>
          </cell>
          <cell r="DK116">
            <v>951.39924857999995</v>
          </cell>
          <cell r="DL116">
            <v>1337.37306115</v>
          </cell>
          <cell r="DM116">
            <v>137.84610837999995</v>
          </cell>
          <cell r="DN116">
            <v>3379.4845325921287</v>
          </cell>
          <cell r="DS116">
            <v>73</v>
          </cell>
          <cell r="DT116">
            <v>202.23975001333304</v>
          </cell>
          <cell r="DU116">
            <v>340.55043894068166</v>
          </cell>
          <cell r="DV116">
            <v>2763.6943436381139</v>
          </cell>
          <cell r="DW116">
            <v>202.23975001333304</v>
          </cell>
          <cell r="DX116" t="str">
            <v/>
          </cell>
          <cell r="DY116" t="str">
            <v/>
          </cell>
          <cell r="DZ116" t="str">
            <v/>
          </cell>
          <cell r="EA116" t="str">
            <v/>
          </cell>
          <cell r="EB116">
            <v>0</v>
          </cell>
          <cell r="EC116">
            <v>1131.7356273999999</v>
          </cell>
          <cell r="ED116">
            <v>17.569210549999998</v>
          </cell>
          <cell r="EE116">
            <v>335.6327546</v>
          </cell>
          <cell r="EF116">
            <v>669.69608814999992</v>
          </cell>
          <cell r="EG116">
            <v>108.83757410000001</v>
          </cell>
          <cell r="EH116">
            <v>210.02252780000001</v>
          </cell>
          <cell r="EI116">
            <v>3.2610385900000001</v>
          </cell>
          <cell r="EJ116">
            <v>51.45580812</v>
          </cell>
          <cell r="EK116">
            <v>131.85455195</v>
          </cell>
          <cell r="EL116">
            <v>23.451129139999999</v>
          </cell>
          <cell r="EM116">
            <v>921.71309960000008</v>
          </cell>
          <cell r="EN116">
            <v>14.308171959999999</v>
          </cell>
          <cell r="EO116">
            <v>284.17694647999997</v>
          </cell>
          <cell r="EP116">
            <v>537.84153619999995</v>
          </cell>
          <cell r="EQ116">
            <v>85.386444960000006</v>
          </cell>
          <cell r="ER116">
            <v>0</v>
          </cell>
          <cell r="ES116">
            <v>0</v>
          </cell>
          <cell r="ET116">
            <v>0</v>
          </cell>
          <cell r="EU116">
            <v>0</v>
          </cell>
          <cell r="EV116">
            <v>0</v>
          </cell>
          <cell r="EW116">
            <v>0</v>
          </cell>
          <cell r="EX116">
            <v>0</v>
          </cell>
          <cell r="EY116">
            <v>0</v>
          </cell>
          <cell r="EZ116">
            <v>0</v>
          </cell>
          <cell r="FA116">
            <v>0</v>
          </cell>
          <cell r="FB116">
            <v>921.71309960000008</v>
          </cell>
          <cell r="FC116">
            <v>14.308171959999999</v>
          </cell>
          <cell r="FD116">
            <v>284.17694647999997</v>
          </cell>
          <cell r="FE116">
            <v>537.84153619999995</v>
          </cell>
          <cell r="FF116">
            <v>85.386444960000006</v>
          </cell>
          <cell r="FG116" t="str">
            <v/>
          </cell>
          <cell r="FH116" t="str">
            <v/>
          </cell>
          <cell r="FI116" t="str">
            <v/>
          </cell>
          <cell r="FJ116" t="str">
            <v/>
          </cell>
          <cell r="FK116">
            <v>0</v>
          </cell>
          <cell r="FN116">
            <v>11773.071493446381</v>
          </cell>
          <cell r="FO116">
            <v>0</v>
          </cell>
          <cell r="FP116">
            <v>376.37899999999996</v>
          </cell>
          <cell r="FQ116">
            <v>0</v>
          </cell>
          <cell r="FR116">
            <v>2003.7250082983335</v>
          </cell>
          <cell r="FS116">
            <v>1945.1350082983336</v>
          </cell>
          <cell r="FT116">
            <v>2.74</v>
          </cell>
          <cell r="FU116">
            <v>55.85</v>
          </cell>
          <cell r="FV116">
            <v>148252</v>
          </cell>
          <cell r="FW116">
            <v>0</v>
          </cell>
          <cell r="FX116">
            <v>148252</v>
          </cell>
          <cell r="FZ116">
            <v>758.40588715000001</v>
          </cell>
          <cell r="GA116">
            <v>0</v>
          </cell>
          <cell r="GB116">
            <v>14.109</v>
          </cell>
          <cell r="GC116">
            <v>0</v>
          </cell>
          <cell r="GD116">
            <v>323.55900000000003</v>
          </cell>
          <cell r="GE116">
            <v>323.55900000000003</v>
          </cell>
          <cell r="GF116">
            <v>0</v>
          </cell>
          <cell r="GG116">
            <v>0</v>
          </cell>
          <cell r="GH116">
            <v>5039</v>
          </cell>
          <cell r="GI116">
            <v>0</v>
          </cell>
          <cell r="GJ116">
            <v>5039</v>
          </cell>
          <cell r="GK116">
            <v>6140.1608410664994</v>
          </cell>
          <cell r="GL116">
            <v>0</v>
          </cell>
          <cell r="GM116">
            <v>258.77600000000001</v>
          </cell>
          <cell r="GN116">
            <v>0</v>
          </cell>
          <cell r="GO116">
            <v>1287.7640000000001</v>
          </cell>
          <cell r="GP116">
            <v>1232.03</v>
          </cell>
          <cell r="GQ116">
            <v>0</v>
          </cell>
          <cell r="GR116">
            <v>51.734000000000002</v>
          </cell>
          <cell r="GS116">
            <v>76404</v>
          </cell>
          <cell r="GT116">
            <v>0</v>
          </cell>
          <cell r="GU116">
            <v>76404</v>
          </cell>
          <cell r="GV116">
            <v>0</v>
          </cell>
          <cell r="GW116">
            <v>0</v>
          </cell>
          <cell r="GX116">
            <v>0</v>
          </cell>
          <cell r="GY116">
            <v>0</v>
          </cell>
          <cell r="GZ116">
            <v>0</v>
          </cell>
          <cell r="HA116">
            <v>0</v>
          </cell>
          <cell r="HB116">
            <v>0</v>
          </cell>
          <cell r="HC116">
            <v>0</v>
          </cell>
          <cell r="HD116">
            <v>0</v>
          </cell>
          <cell r="HE116">
            <v>0</v>
          </cell>
          <cell r="HF116">
            <v>0</v>
          </cell>
          <cell r="HG116">
            <v>0</v>
          </cell>
          <cell r="HH116">
            <v>0</v>
          </cell>
          <cell r="HI116">
            <v>0</v>
          </cell>
          <cell r="HJ116">
            <v>0</v>
          </cell>
          <cell r="HK116">
            <v>0</v>
          </cell>
          <cell r="HL116">
            <v>0</v>
          </cell>
          <cell r="HM116">
            <v>0</v>
          </cell>
          <cell r="HN116">
            <v>0</v>
          </cell>
          <cell r="HO116">
            <v>0</v>
          </cell>
          <cell r="HP116">
            <v>0</v>
          </cell>
          <cell r="HQ116">
            <v>0</v>
          </cell>
          <cell r="HR116">
            <v>1143.433344503333</v>
          </cell>
          <cell r="HS116">
            <v>0</v>
          </cell>
          <cell r="HT116">
            <v>105</v>
          </cell>
          <cell r="HU116">
            <v>0</v>
          </cell>
          <cell r="HV116">
            <v>0</v>
          </cell>
          <cell r="HW116">
            <v>0</v>
          </cell>
          <cell r="HX116">
            <v>0</v>
          </cell>
          <cell r="HY116">
            <v>0</v>
          </cell>
          <cell r="HZ116">
            <v>1</v>
          </cell>
          <cell r="IA116">
            <v>0</v>
          </cell>
          <cell r="IB116">
            <v>1</v>
          </cell>
          <cell r="IC116">
            <v>4996.7274965631668</v>
          </cell>
          <cell r="ID116">
            <v>0</v>
          </cell>
          <cell r="IE116">
            <v>153.77599999999998</v>
          </cell>
          <cell r="IF116">
            <v>0</v>
          </cell>
          <cell r="IG116">
            <v>1287.7640000000001</v>
          </cell>
          <cell r="IH116">
            <v>1232.03</v>
          </cell>
          <cell r="II116">
            <v>0</v>
          </cell>
          <cell r="IJ116">
            <v>51.734000000000002</v>
          </cell>
          <cell r="IK116">
            <v>76403</v>
          </cell>
          <cell r="IL116">
            <v>0</v>
          </cell>
          <cell r="IM116">
            <v>76403</v>
          </cell>
          <cell r="IN116">
            <v>0</v>
          </cell>
          <cell r="IO116">
            <v>0</v>
          </cell>
          <cell r="IP116">
            <v>0</v>
          </cell>
          <cell r="IQ116">
            <v>0</v>
          </cell>
          <cell r="IR116">
            <v>0</v>
          </cell>
          <cell r="IS116">
            <v>0</v>
          </cell>
          <cell r="IT116">
            <v>0</v>
          </cell>
          <cell r="IU116">
            <v>0</v>
          </cell>
          <cell r="IV116">
            <v>0</v>
          </cell>
          <cell r="IW116">
            <v>0</v>
          </cell>
          <cell r="IX116">
            <v>0</v>
          </cell>
          <cell r="IY116">
            <v>509.59348974</v>
          </cell>
          <cell r="IZ116">
            <v>0</v>
          </cell>
          <cell r="JA116">
            <v>24.921999999999997</v>
          </cell>
          <cell r="JB116">
            <v>0</v>
          </cell>
          <cell r="JC116">
            <v>377.14400000000001</v>
          </cell>
          <cell r="JD116">
            <v>377.14400000000001</v>
          </cell>
          <cell r="JE116">
            <v>0</v>
          </cell>
          <cell r="JF116">
            <v>0</v>
          </cell>
          <cell r="JG116">
            <v>33</v>
          </cell>
          <cell r="JH116">
            <v>0</v>
          </cell>
          <cell r="JI116">
            <v>33</v>
          </cell>
          <cell r="JJ116">
            <v>166.82267041</v>
          </cell>
          <cell r="JK116">
            <v>0</v>
          </cell>
          <cell r="JL116">
            <v>7.0890000000000004</v>
          </cell>
          <cell r="JM116">
            <v>0</v>
          </cell>
          <cell r="JN116">
            <v>126.196</v>
          </cell>
          <cell r="JO116">
            <v>126.196</v>
          </cell>
          <cell r="JP116">
            <v>0</v>
          </cell>
          <cell r="JQ116">
            <v>0</v>
          </cell>
          <cell r="JR116">
            <v>1</v>
          </cell>
          <cell r="JS116">
            <v>0</v>
          </cell>
          <cell r="JT116">
            <v>1</v>
          </cell>
          <cell r="JU116">
            <v>342.77081932999999</v>
          </cell>
          <cell r="JV116">
            <v>0</v>
          </cell>
          <cell r="JW116">
            <v>17.832999999999998</v>
          </cell>
          <cell r="JX116">
            <v>0</v>
          </cell>
          <cell r="JY116">
            <v>250.94800000000001</v>
          </cell>
          <cell r="JZ116">
            <v>250.94800000000001</v>
          </cell>
          <cell r="KA116">
            <v>0</v>
          </cell>
          <cell r="KB116">
            <v>0</v>
          </cell>
          <cell r="KC116">
            <v>32</v>
          </cell>
          <cell r="KD116">
            <v>0</v>
          </cell>
          <cell r="KE116">
            <v>32</v>
          </cell>
          <cell r="KF116">
            <v>0</v>
          </cell>
          <cell r="KG116">
            <v>0</v>
          </cell>
          <cell r="KH116">
            <v>0</v>
          </cell>
          <cell r="KI116">
            <v>0</v>
          </cell>
          <cell r="KJ116">
            <v>0</v>
          </cell>
          <cell r="KK116">
            <v>0</v>
          </cell>
          <cell r="KL116">
            <v>0</v>
          </cell>
          <cell r="KM116">
            <v>0</v>
          </cell>
          <cell r="KN116">
            <v>0</v>
          </cell>
          <cell r="KO116">
            <v>0</v>
          </cell>
          <cell r="KP116">
            <v>0</v>
          </cell>
          <cell r="KQ116">
            <v>0</v>
          </cell>
          <cell r="KR116">
            <v>0</v>
          </cell>
          <cell r="KS116">
            <v>0</v>
          </cell>
          <cell r="KT116">
            <v>0</v>
          </cell>
          <cell r="KU116">
            <v>0</v>
          </cell>
          <cell r="KV116">
            <v>0</v>
          </cell>
          <cell r="KW116">
            <v>0</v>
          </cell>
          <cell r="KX116">
            <v>0</v>
          </cell>
          <cell r="KY116">
            <v>0</v>
          </cell>
          <cell r="KZ116">
            <v>0</v>
          </cell>
          <cell r="LA116">
            <v>0</v>
          </cell>
          <cell r="LB116">
            <v>342.77081932999999</v>
          </cell>
          <cell r="LC116">
            <v>0</v>
          </cell>
          <cell r="LD116">
            <v>17.832999999999998</v>
          </cell>
          <cell r="LE116">
            <v>0</v>
          </cell>
          <cell r="LF116">
            <v>250.94800000000001</v>
          </cell>
          <cell r="LG116">
            <v>250.94800000000001</v>
          </cell>
          <cell r="LH116">
            <v>0</v>
          </cell>
          <cell r="LI116">
            <v>0</v>
          </cell>
          <cell r="LJ116">
            <v>32</v>
          </cell>
          <cell r="LK116">
            <v>0</v>
          </cell>
          <cell r="LL116">
            <v>32</v>
          </cell>
          <cell r="LQ116">
            <v>0</v>
          </cell>
          <cell r="LR116">
            <v>55.8</v>
          </cell>
          <cell r="LS116">
            <v>0</v>
          </cell>
          <cell r="LT116">
            <v>0</v>
          </cell>
          <cell r="LU116">
            <v>0</v>
          </cell>
          <cell r="LX116">
            <v>0</v>
          </cell>
          <cell r="LY116">
            <v>0</v>
          </cell>
          <cell r="LZ116">
            <v>0</v>
          </cell>
          <cell r="MA116">
            <v>0</v>
          </cell>
          <cell r="MB116">
            <v>0</v>
          </cell>
          <cell r="MC116">
            <v>0</v>
          </cell>
          <cell r="MD116">
            <v>0</v>
          </cell>
          <cell r="ME116">
            <v>0</v>
          </cell>
          <cell r="MF116">
            <v>0</v>
          </cell>
          <cell r="MG116">
            <v>0</v>
          </cell>
          <cell r="MH116">
            <v>0</v>
          </cell>
          <cell r="MI116">
            <v>0</v>
          </cell>
          <cell r="MJ116">
            <v>0</v>
          </cell>
          <cell r="MK116">
            <v>0</v>
          </cell>
          <cell r="ML116">
            <v>0</v>
          </cell>
          <cell r="MM116">
            <v>0</v>
          </cell>
          <cell r="MN116">
            <v>0</v>
          </cell>
          <cell r="MO116">
            <v>0</v>
          </cell>
          <cell r="MP116">
            <v>0</v>
          </cell>
          <cell r="MQ116">
            <v>0</v>
          </cell>
          <cell r="MR116">
            <v>0</v>
          </cell>
          <cell r="MS116">
            <v>0</v>
          </cell>
          <cell r="MT116">
            <v>0</v>
          </cell>
          <cell r="MU116">
            <v>0</v>
          </cell>
          <cell r="MV116">
            <v>0</v>
          </cell>
          <cell r="MW116">
            <v>0</v>
          </cell>
          <cell r="MX116">
            <v>0</v>
          </cell>
          <cell r="MY116">
            <v>0</v>
          </cell>
          <cell r="MZ116">
            <v>0</v>
          </cell>
          <cell r="NA116">
            <v>0</v>
          </cell>
          <cell r="NB116">
            <v>0</v>
          </cell>
          <cell r="NC116">
            <v>0</v>
          </cell>
          <cell r="ND116">
            <v>0</v>
          </cell>
          <cell r="NE116">
            <v>0</v>
          </cell>
          <cell r="NF116">
            <v>0</v>
          </cell>
          <cell r="NG116">
            <v>0</v>
          </cell>
          <cell r="NH116">
            <v>0</v>
          </cell>
          <cell r="NI116">
            <v>0</v>
          </cell>
          <cell r="NJ116">
            <v>0</v>
          </cell>
          <cell r="NK116">
            <v>0</v>
          </cell>
          <cell r="NL116">
            <v>0</v>
          </cell>
          <cell r="NM116">
            <v>0</v>
          </cell>
          <cell r="NN116">
            <v>0</v>
          </cell>
          <cell r="NO116">
            <v>0</v>
          </cell>
          <cell r="NP116">
            <v>0</v>
          </cell>
          <cell r="NQ116">
            <v>0</v>
          </cell>
          <cell r="NR116">
            <v>0</v>
          </cell>
          <cell r="NS116">
            <v>0</v>
          </cell>
          <cell r="NT116">
            <v>0</v>
          </cell>
          <cell r="NU116">
            <v>0</v>
          </cell>
          <cell r="NV116">
            <v>0</v>
          </cell>
          <cell r="NW116">
            <v>0</v>
          </cell>
          <cell r="NX116">
            <v>0</v>
          </cell>
          <cell r="NY116">
            <v>0</v>
          </cell>
          <cell r="NZ116">
            <v>0</v>
          </cell>
          <cell r="OA116">
            <v>0</v>
          </cell>
          <cell r="OB116">
            <v>0</v>
          </cell>
          <cell r="OC116">
            <v>0</v>
          </cell>
          <cell r="OD116">
            <v>0</v>
          </cell>
          <cell r="OE116">
            <v>0</v>
          </cell>
          <cell r="OF116">
            <v>0</v>
          </cell>
          <cell r="OG116">
            <v>0</v>
          </cell>
          <cell r="OH116">
            <v>0</v>
          </cell>
          <cell r="OI116">
            <v>0</v>
          </cell>
          <cell r="OJ116">
            <v>0</v>
          </cell>
          <cell r="OL116" t="str">
            <v>нд</v>
          </cell>
          <cell r="OM116" t="str">
            <v>нд</v>
          </cell>
          <cell r="ON116" t="str">
            <v>нд</v>
          </cell>
          <cell r="OO116" t="str">
            <v>нд</v>
          </cell>
          <cell r="OP116" t="str">
            <v>нд</v>
          </cell>
          <cell r="OT116">
            <v>9766.9821273165726</v>
          </cell>
          <cell r="OV116">
            <v>709.20500000000004</v>
          </cell>
          <cell r="OW116">
            <v>119.191</v>
          </cell>
          <cell r="OX116">
            <v>0</v>
          </cell>
          <cell r="OY116">
            <v>10851</v>
          </cell>
          <cell r="OZ116">
            <v>2146.0064287200003</v>
          </cell>
        </row>
        <row r="117">
          <cell r="A117" t="str">
            <v>Г</v>
          </cell>
          <cell r="B117" t="str">
            <v>1.2.4.1</v>
          </cell>
          <cell r="C117" t="str">
            <v>Наименование поселения (городского округа)</v>
          </cell>
          <cell r="D117" t="str">
            <v>Г</v>
          </cell>
          <cell r="E117">
            <v>0</v>
          </cell>
          <cell r="H117">
            <v>0</v>
          </cell>
          <cell r="J117">
            <v>3932.6022027855006</v>
          </cell>
          <cell r="K117">
            <v>0</v>
          </cell>
          <cell r="L117">
            <v>3932.6022027855006</v>
          </cell>
          <cell r="M117">
            <v>818.12398278000001</v>
          </cell>
          <cell r="N117">
            <v>0</v>
          </cell>
          <cell r="O117">
            <v>245.11748446749993</v>
          </cell>
          <cell r="P117">
            <v>749.55393913499995</v>
          </cell>
          <cell r="Q117">
            <v>2119.8067964030001</v>
          </cell>
          <cell r="R117">
            <v>0</v>
          </cell>
          <cell r="S117">
            <v>0</v>
          </cell>
          <cell r="T117">
            <v>0</v>
          </cell>
          <cell r="U117">
            <v>0</v>
          </cell>
          <cell r="V117">
            <v>0</v>
          </cell>
          <cell r="W117">
            <v>0</v>
          </cell>
          <cell r="X117">
            <v>0</v>
          </cell>
          <cell r="Y117">
            <v>0</v>
          </cell>
          <cell r="Z117">
            <v>0</v>
          </cell>
          <cell r="AA117">
            <v>0</v>
          </cell>
          <cell r="AB117">
            <v>0</v>
          </cell>
          <cell r="AC117">
            <v>0</v>
          </cell>
          <cell r="AD117">
            <v>0</v>
          </cell>
          <cell r="AE117">
            <v>0</v>
          </cell>
          <cell r="AF117">
            <v>0</v>
          </cell>
          <cell r="AG117">
            <v>0</v>
          </cell>
          <cell r="AH117">
            <v>0</v>
          </cell>
          <cell r="AI117">
            <v>0</v>
          </cell>
          <cell r="AJ117">
            <v>0</v>
          </cell>
          <cell r="AK117">
            <v>0</v>
          </cell>
          <cell r="AL117">
            <v>0</v>
          </cell>
          <cell r="AM117">
            <v>0</v>
          </cell>
          <cell r="AN117">
            <v>0</v>
          </cell>
          <cell r="AO117">
            <v>0</v>
          </cell>
          <cell r="AP117">
            <v>0</v>
          </cell>
          <cell r="AQ117">
            <v>0</v>
          </cell>
          <cell r="AR117">
            <v>0</v>
          </cell>
          <cell r="AS117">
            <v>0</v>
          </cell>
          <cell r="AT117">
            <v>0</v>
          </cell>
          <cell r="AU117">
            <v>0</v>
          </cell>
          <cell r="AV117">
            <v>0</v>
          </cell>
          <cell r="AW117">
            <v>0</v>
          </cell>
          <cell r="AX117">
            <v>0</v>
          </cell>
          <cell r="AY117">
            <v>0</v>
          </cell>
          <cell r="AZ117">
            <v>0</v>
          </cell>
          <cell r="BA117">
            <v>0</v>
          </cell>
          <cell r="BB117" t="str">
            <v/>
          </cell>
          <cell r="BC117" t="str">
            <v/>
          </cell>
          <cell r="BD117" t="str">
            <v/>
          </cell>
          <cell r="BE117" t="str">
            <v/>
          </cell>
          <cell r="BF117">
            <v>0</v>
          </cell>
          <cell r="BG117">
            <v>0</v>
          </cell>
          <cell r="BH117">
            <v>0</v>
          </cell>
          <cell r="BI117">
            <v>0</v>
          </cell>
          <cell r="BJ117">
            <v>0</v>
          </cell>
          <cell r="BK117">
            <v>0</v>
          </cell>
          <cell r="BL117">
            <v>0</v>
          </cell>
          <cell r="BM117">
            <v>0</v>
          </cell>
          <cell r="BN117">
            <v>0</v>
          </cell>
          <cell r="BO117">
            <v>0</v>
          </cell>
          <cell r="BP117">
            <v>0</v>
          </cell>
          <cell r="BQ117">
            <v>0</v>
          </cell>
          <cell r="BR117">
            <v>0</v>
          </cell>
          <cell r="BS117">
            <v>0</v>
          </cell>
          <cell r="BT117">
            <v>0</v>
          </cell>
          <cell r="BU117">
            <v>0</v>
          </cell>
          <cell r="BV117">
            <v>0</v>
          </cell>
          <cell r="BW117">
            <v>0</v>
          </cell>
          <cell r="BX117">
            <v>0</v>
          </cell>
          <cell r="BY117">
            <v>0</v>
          </cell>
          <cell r="BZ117">
            <v>0</v>
          </cell>
          <cell r="CA117">
            <v>0</v>
          </cell>
          <cell r="CB117">
            <v>0</v>
          </cell>
          <cell r="CC117">
            <v>0</v>
          </cell>
          <cell r="CD117">
            <v>0</v>
          </cell>
          <cell r="CE117">
            <v>0</v>
          </cell>
          <cell r="CF117">
            <v>0</v>
          </cell>
          <cell r="CG117">
            <v>0</v>
          </cell>
          <cell r="CH117">
            <v>0</v>
          </cell>
          <cell r="CI117">
            <v>0</v>
          </cell>
          <cell r="CJ117">
            <v>0</v>
          </cell>
          <cell r="CK117">
            <v>0</v>
          </cell>
          <cell r="CL117">
            <v>0</v>
          </cell>
          <cell r="CM117">
            <v>0</v>
          </cell>
          <cell r="CN117">
            <v>0</v>
          </cell>
          <cell r="CO117">
            <v>0</v>
          </cell>
          <cell r="CP117">
            <v>0</v>
          </cell>
          <cell r="CQ117" t="str">
            <v/>
          </cell>
          <cell r="CR117" t="str">
            <v/>
          </cell>
          <cell r="CS117" t="str">
            <v/>
          </cell>
          <cell r="CT117" t="str">
            <v/>
          </cell>
          <cell r="CU117">
            <v>0</v>
          </cell>
          <cell r="CX117">
            <v>11773.071493446381</v>
          </cell>
          <cell r="CY117">
            <v>2007.6103241393257</v>
          </cell>
          <cell r="CZ117">
            <v>3841.5348877713004</v>
          </cell>
          <cell r="DA117">
            <v>3963.2928893735866</v>
          </cell>
          <cell r="DB117">
            <v>1960.6333921621663</v>
          </cell>
          <cell r="DE117">
            <v>0</v>
          </cell>
          <cell r="DG117">
            <v>2648.4101105499999</v>
          </cell>
          <cell r="DH117">
            <v>0</v>
          </cell>
          <cell r="DI117">
            <v>2648.4101105499999</v>
          </cell>
          <cell r="DJ117">
            <v>221.79169244000005</v>
          </cell>
          <cell r="DK117">
            <v>951.39924857999995</v>
          </cell>
          <cell r="DL117">
            <v>1337.37306115</v>
          </cell>
          <cell r="DM117">
            <v>137.84610837999995</v>
          </cell>
          <cell r="DN117">
            <v>3379.4845325921287</v>
          </cell>
          <cell r="DS117">
            <v>73</v>
          </cell>
          <cell r="DT117">
            <v>202.23975001333304</v>
          </cell>
          <cell r="DU117">
            <v>340.55043894068166</v>
          </cell>
          <cell r="DV117">
            <v>2763.6943436381139</v>
          </cell>
          <cell r="DW117">
            <v>202.23975001333304</v>
          </cell>
          <cell r="DX117" t="str">
            <v/>
          </cell>
          <cell r="DY117" t="str">
            <v/>
          </cell>
          <cell r="DZ117" t="str">
            <v/>
          </cell>
          <cell r="EA117" t="str">
            <v/>
          </cell>
          <cell r="EB117">
            <v>0</v>
          </cell>
          <cell r="EC117">
            <v>1131.7356273999999</v>
          </cell>
          <cell r="ED117">
            <v>17.569210549999998</v>
          </cell>
          <cell r="EE117">
            <v>335.6327546</v>
          </cell>
          <cell r="EF117">
            <v>669.69608814999992</v>
          </cell>
          <cell r="EG117">
            <v>108.83757410000001</v>
          </cell>
          <cell r="EH117">
            <v>210.02252780000001</v>
          </cell>
          <cell r="EI117">
            <v>3.2610385900000001</v>
          </cell>
          <cell r="EJ117">
            <v>51.45580812</v>
          </cell>
          <cell r="EK117">
            <v>131.85455195</v>
          </cell>
          <cell r="EL117">
            <v>23.451129139999999</v>
          </cell>
          <cell r="EM117">
            <v>921.71309960000008</v>
          </cell>
          <cell r="EN117">
            <v>14.308171959999999</v>
          </cell>
          <cell r="EO117">
            <v>284.17694647999997</v>
          </cell>
          <cell r="EP117">
            <v>537.84153619999995</v>
          </cell>
          <cell r="EQ117">
            <v>85.386444960000006</v>
          </cell>
          <cell r="ER117">
            <v>0</v>
          </cell>
          <cell r="ES117">
            <v>0</v>
          </cell>
          <cell r="ET117">
            <v>0</v>
          </cell>
          <cell r="EU117">
            <v>0</v>
          </cell>
          <cell r="EV117">
            <v>0</v>
          </cell>
          <cell r="EW117">
            <v>0</v>
          </cell>
          <cell r="EX117">
            <v>0</v>
          </cell>
          <cell r="EY117">
            <v>0</v>
          </cell>
          <cell r="EZ117">
            <v>0</v>
          </cell>
          <cell r="FA117">
            <v>0</v>
          </cell>
          <cell r="FB117">
            <v>921.71309960000008</v>
          </cell>
          <cell r="FC117">
            <v>14.308171959999999</v>
          </cell>
          <cell r="FD117">
            <v>284.17694647999997</v>
          </cell>
          <cell r="FE117">
            <v>537.84153619999995</v>
          </cell>
          <cell r="FF117">
            <v>85.386444960000006</v>
          </cell>
          <cell r="FG117" t="str">
            <v/>
          </cell>
          <cell r="FH117" t="str">
            <v/>
          </cell>
          <cell r="FI117" t="str">
            <v/>
          </cell>
          <cell r="FJ117" t="str">
            <v/>
          </cell>
          <cell r="FK117">
            <v>0</v>
          </cell>
          <cell r="FN117">
            <v>11773.071493446381</v>
          </cell>
          <cell r="FO117">
            <v>0</v>
          </cell>
          <cell r="FP117">
            <v>376.37899999999996</v>
          </cell>
          <cell r="FQ117">
            <v>0</v>
          </cell>
          <cell r="FR117">
            <v>2003.7250082983335</v>
          </cell>
          <cell r="FS117">
            <v>1945.1350082983336</v>
          </cell>
          <cell r="FT117">
            <v>2.74</v>
          </cell>
          <cell r="FU117">
            <v>55.85</v>
          </cell>
          <cell r="FV117">
            <v>148252</v>
          </cell>
          <cell r="FW117">
            <v>0</v>
          </cell>
          <cell r="FX117">
            <v>148252</v>
          </cell>
          <cell r="FZ117">
            <v>758.40588715000001</v>
          </cell>
          <cell r="GA117">
            <v>0</v>
          </cell>
          <cell r="GB117">
            <v>14.109</v>
          </cell>
          <cell r="GC117">
            <v>0</v>
          </cell>
          <cell r="GD117">
            <v>323.55900000000003</v>
          </cell>
          <cell r="GE117">
            <v>323.55900000000003</v>
          </cell>
          <cell r="GF117">
            <v>0</v>
          </cell>
          <cell r="GG117">
            <v>0</v>
          </cell>
          <cell r="GH117">
            <v>5039</v>
          </cell>
          <cell r="GI117">
            <v>0</v>
          </cell>
          <cell r="GJ117">
            <v>5039</v>
          </cell>
          <cell r="GK117">
            <v>6140.1608410664994</v>
          </cell>
          <cell r="GL117">
            <v>0</v>
          </cell>
          <cell r="GM117">
            <v>258.77600000000001</v>
          </cell>
          <cell r="GN117">
            <v>0</v>
          </cell>
          <cell r="GO117">
            <v>1287.7640000000001</v>
          </cell>
          <cell r="GP117">
            <v>1232.03</v>
          </cell>
          <cell r="GQ117">
            <v>0</v>
          </cell>
          <cell r="GR117">
            <v>51.734000000000002</v>
          </cell>
          <cell r="GS117">
            <v>76404</v>
          </cell>
          <cell r="GT117">
            <v>0</v>
          </cell>
          <cell r="GU117">
            <v>76404</v>
          </cell>
          <cell r="GV117">
            <v>0</v>
          </cell>
          <cell r="GW117">
            <v>0</v>
          </cell>
          <cell r="GX117">
            <v>0</v>
          </cell>
          <cell r="GY117">
            <v>0</v>
          </cell>
          <cell r="GZ117">
            <v>0</v>
          </cell>
          <cell r="HA117">
            <v>0</v>
          </cell>
          <cell r="HB117">
            <v>0</v>
          </cell>
          <cell r="HC117">
            <v>0</v>
          </cell>
          <cell r="HD117">
            <v>0</v>
          </cell>
          <cell r="HE117">
            <v>0</v>
          </cell>
          <cell r="HF117">
            <v>0</v>
          </cell>
          <cell r="HG117">
            <v>0</v>
          </cell>
          <cell r="HH117">
            <v>0</v>
          </cell>
          <cell r="HI117">
            <v>0</v>
          </cell>
          <cell r="HJ117">
            <v>0</v>
          </cell>
          <cell r="HK117">
            <v>0</v>
          </cell>
          <cell r="HL117">
            <v>0</v>
          </cell>
          <cell r="HM117">
            <v>0</v>
          </cell>
          <cell r="HN117">
            <v>0</v>
          </cell>
          <cell r="HO117">
            <v>0</v>
          </cell>
          <cell r="HP117">
            <v>0</v>
          </cell>
          <cell r="HQ117">
            <v>0</v>
          </cell>
          <cell r="HR117">
            <v>1143.433344503333</v>
          </cell>
          <cell r="HS117">
            <v>0</v>
          </cell>
          <cell r="HT117">
            <v>105</v>
          </cell>
          <cell r="HU117">
            <v>0</v>
          </cell>
          <cell r="HV117">
            <v>0</v>
          </cell>
          <cell r="HW117">
            <v>0</v>
          </cell>
          <cell r="HX117">
            <v>0</v>
          </cell>
          <cell r="HY117">
            <v>0</v>
          </cell>
          <cell r="HZ117">
            <v>1</v>
          </cell>
          <cell r="IA117">
            <v>0</v>
          </cell>
          <cell r="IB117">
            <v>1</v>
          </cell>
          <cell r="IC117">
            <v>4996.7274965631668</v>
          </cell>
          <cell r="ID117">
            <v>0</v>
          </cell>
          <cell r="IE117">
            <v>153.77599999999998</v>
          </cell>
          <cell r="IF117">
            <v>0</v>
          </cell>
          <cell r="IG117">
            <v>1287.7640000000001</v>
          </cell>
          <cell r="IH117">
            <v>1232.03</v>
          </cell>
          <cell r="II117">
            <v>0</v>
          </cell>
          <cell r="IJ117">
            <v>51.734000000000002</v>
          </cell>
          <cell r="IK117">
            <v>76403</v>
          </cell>
          <cell r="IL117">
            <v>0</v>
          </cell>
          <cell r="IM117">
            <v>76403</v>
          </cell>
          <cell r="IN117">
            <v>0</v>
          </cell>
          <cell r="IO117">
            <v>0</v>
          </cell>
          <cell r="IP117">
            <v>0</v>
          </cell>
          <cell r="IQ117">
            <v>0</v>
          </cell>
          <cell r="IR117">
            <v>0</v>
          </cell>
          <cell r="IS117">
            <v>0</v>
          </cell>
          <cell r="IT117">
            <v>0</v>
          </cell>
          <cell r="IU117">
            <v>0</v>
          </cell>
          <cell r="IV117">
            <v>0</v>
          </cell>
          <cell r="IW117">
            <v>0</v>
          </cell>
          <cell r="IX117">
            <v>0</v>
          </cell>
          <cell r="IY117">
            <v>509.59348974</v>
          </cell>
          <cell r="IZ117">
            <v>0</v>
          </cell>
          <cell r="JA117">
            <v>24.921999999999997</v>
          </cell>
          <cell r="JB117">
            <v>0</v>
          </cell>
          <cell r="JC117">
            <v>377.14400000000001</v>
          </cell>
          <cell r="JD117">
            <v>377.14400000000001</v>
          </cell>
          <cell r="JE117">
            <v>0</v>
          </cell>
          <cell r="JF117">
            <v>0</v>
          </cell>
          <cell r="JG117">
            <v>33</v>
          </cell>
          <cell r="JH117">
            <v>0</v>
          </cell>
          <cell r="JI117">
            <v>33</v>
          </cell>
          <cell r="JJ117">
            <v>166.82267041</v>
          </cell>
          <cell r="JK117">
            <v>0</v>
          </cell>
          <cell r="JL117">
            <v>7.0890000000000004</v>
          </cell>
          <cell r="JM117">
            <v>0</v>
          </cell>
          <cell r="JN117">
            <v>126.196</v>
          </cell>
          <cell r="JO117">
            <v>126.196</v>
          </cell>
          <cell r="JP117">
            <v>0</v>
          </cell>
          <cell r="JQ117">
            <v>0</v>
          </cell>
          <cell r="JR117">
            <v>1</v>
          </cell>
          <cell r="JS117">
            <v>0</v>
          </cell>
          <cell r="JT117">
            <v>1</v>
          </cell>
          <cell r="JU117">
            <v>342.77081932999999</v>
          </cell>
          <cell r="JV117">
            <v>0</v>
          </cell>
          <cell r="JW117">
            <v>17.832999999999998</v>
          </cell>
          <cell r="JX117">
            <v>0</v>
          </cell>
          <cell r="JY117">
            <v>250.94800000000001</v>
          </cell>
          <cell r="JZ117">
            <v>250.94800000000001</v>
          </cell>
          <cell r="KA117">
            <v>0</v>
          </cell>
          <cell r="KB117">
            <v>0</v>
          </cell>
          <cell r="KC117">
            <v>32</v>
          </cell>
          <cell r="KD117">
            <v>0</v>
          </cell>
          <cell r="KE117">
            <v>32</v>
          </cell>
          <cell r="KF117">
            <v>0</v>
          </cell>
          <cell r="KG117">
            <v>0</v>
          </cell>
          <cell r="KH117">
            <v>0</v>
          </cell>
          <cell r="KI117">
            <v>0</v>
          </cell>
          <cell r="KJ117">
            <v>0</v>
          </cell>
          <cell r="KK117">
            <v>0</v>
          </cell>
          <cell r="KL117">
            <v>0</v>
          </cell>
          <cell r="KM117">
            <v>0</v>
          </cell>
          <cell r="KN117">
            <v>0</v>
          </cell>
          <cell r="KO117">
            <v>0</v>
          </cell>
          <cell r="KP117">
            <v>0</v>
          </cell>
          <cell r="KQ117">
            <v>0</v>
          </cell>
          <cell r="KR117">
            <v>0</v>
          </cell>
          <cell r="KS117">
            <v>0</v>
          </cell>
          <cell r="KT117">
            <v>0</v>
          </cell>
          <cell r="KU117">
            <v>0</v>
          </cell>
          <cell r="KV117">
            <v>0</v>
          </cell>
          <cell r="KW117">
            <v>0</v>
          </cell>
          <cell r="KX117">
            <v>0</v>
          </cell>
          <cell r="KY117">
            <v>0</v>
          </cell>
          <cell r="KZ117">
            <v>0</v>
          </cell>
          <cell r="LA117">
            <v>0</v>
          </cell>
          <cell r="LB117">
            <v>342.77081932999999</v>
          </cell>
          <cell r="LC117">
            <v>0</v>
          </cell>
          <cell r="LD117">
            <v>17.832999999999998</v>
          </cell>
          <cell r="LE117">
            <v>0</v>
          </cell>
          <cell r="LF117">
            <v>250.94800000000001</v>
          </cell>
          <cell r="LG117">
            <v>250.94800000000001</v>
          </cell>
          <cell r="LH117">
            <v>0</v>
          </cell>
          <cell r="LI117">
            <v>0</v>
          </cell>
          <cell r="LJ117">
            <v>32</v>
          </cell>
          <cell r="LK117">
            <v>0</v>
          </cell>
          <cell r="LL117">
            <v>32</v>
          </cell>
          <cell r="LQ117">
            <v>0</v>
          </cell>
          <cell r="LR117">
            <v>55.8</v>
          </cell>
          <cell r="LS117">
            <v>0</v>
          </cell>
          <cell r="LT117">
            <v>0</v>
          </cell>
          <cell r="LU117">
            <v>0</v>
          </cell>
          <cell r="LX117">
            <v>0</v>
          </cell>
          <cell r="LY117">
            <v>0</v>
          </cell>
          <cell r="LZ117">
            <v>0</v>
          </cell>
          <cell r="MA117">
            <v>0</v>
          </cell>
          <cell r="MB117">
            <v>0</v>
          </cell>
          <cell r="MC117">
            <v>0</v>
          </cell>
          <cell r="MD117">
            <v>0</v>
          </cell>
          <cell r="ME117">
            <v>0</v>
          </cell>
          <cell r="MF117">
            <v>0</v>
          </cell>
          <cell r="MG117">
            <v>0</v>
          </cell>
          <cell r="MH117">
            <v>0</v>
          </cell>
          <cell r="MI117">
            <v>0</v>
          </cell>
          <cell r="MJ117">
            <v>0</v>
          </cell>
          <cell r="MK117">
            <v>0</v>
          </cell>
          <cell r="ML117">
            <v>0</v>
          </cell>
          <cell r="MM117">
            <v>0</v>
          </cell>
          <cell r="MN117">
            <v>0</v>
          </cell>
          <cell r="MO117">
            <v>0</v>
          </cell>
          <cell r="MP117">
            <v>0</v>
          </cell>
          <cell r="MQ117">
            <v>0</v>
          </cell>
          <cell r="MR117">
            <v>0</v>
          </cell>
          <cell r="MS117">
            <v>0</v>
          </cell>
          <cell r="MT117">
            <v>0</v>
          </cell>
          <cell r="MU117">
            <v>0</v>
          </cell>
          <cell r="MV117">
            <v>0</v>
          </cell>
          <cell r="MW117">
            <v>0</v>
          </cell>
          <cell r="MX117">
            <v>0</v>
          </cell>
          <cell r="MY117">
            <v>0</v>
          </cell>
          <cell r="MZ117">
            <v>0</v>
          </cell>
          <cell r="NA117">
            <v>0</v>
          </cell>
          <cell r="NB117">
            <v>0</v>
          </cell>
          <cell r="NC117">
            <v>0</v>
          </cell>
          <cell r="ND117">
            <v>0</v>
          </cell>
          <cell r="NE117">
            <v>0</v>
          </cell>
          <cell r="NF117">
            <v>0</v>
          </cell>
          <cell r="NG117">
            <v>0</v>
          </cell>
          <cell r="NH117">
            <v>0</v>
          </cell>
          <cell r="NI117">
            <v>0</v>
          </cell>
          <cell r="NJ117">
            <v>0</v>
          </cell>
          <cell r="NK117">
            <v>0</v>
          </cell>
          <cell r="NL117">
            <v>0</v>
          </cell>
          <cell r="NM117">
            <v>0</v>
          </cell>
          <cell r="NN117">
            <v>0</v>
          </cell>
          <cell r="NO117">
            <v>0</v>
          </cell>
          <cell r="NP117">
            <v>0</v>
          </cell>
          <cell r="NQ117">
            <v>0</v>
          </cell>
          <cell r="NR117">
            <v>0</v>
          </cell>
          <cell r="NS117">
            <v>0</v>
          </cell>
          <cell r="NT117">
            <v>0</v>
          </cell>
          <cell r="NU117">
            <v>0</v>
          </cell>
          <cell r="NV117">
            <v>0</v>
          </cell>
          <cell r="NW117">
            <v>0</v>
          </cell>
          <cell r="NX117">
            <v>0</v>
          </cell>
          <cell r="NY117">
            <v>0</v>
          </cell>
          <cell r="NZ117">
            <v>0</v>
          </cell>
          <cell r="OA117">
            <v>0</v>
          </cell>
          <cell r="OB117">
            <v>0</v>
          </cell>
          <cell r="OC117">
            <v>0</v>
          </cell>
          <cell r="OD117">
            <v>0</v>
          </cell>
          <cell r="OE117">
            <v>0</v>
          </cell>
          <cell r="OF117">
            <v>0</v>
          </cell>
          <cell r="OG117">
            <v>0</v>
          </cell>
          <cell r="OH117">
            <v>0</v>
          </cell>
          <cell r="OI117">
            <v>0</v>
          </cell>
          <cell r="OJ117">
            <v>0</v>
          </cell>
          <cell r="OL117" t="str">
            <v>нд</v>
          </cell>
          <cell r="OM117" t="str">
            <v>нд</v>
          </cell>
          <cell r="ON117" t="str">
            <v>нд</v>
          </cell>
          <cell r="OO117" t="str">
            <v>нд</v>
          </cell>
          <cell r="OP117" t="str">
            <v>нд</v>
          </cell>
          <cell r="OT117">
            <v>9766.9821273165726</v>
          </cell>
          <cell r="OV117">
            <v>709.20500000000004</v>
          </cell>
          <cell r="OW117">
            <v>119.191</v>
          </cell>
          <cell r="OX117">
            <v>0</v>
          </cell>
          <cell r="OY117">
            <v>10851</v>
          </cell>
          <cell r="OZ117">
            <v>2146.0064287200003</v>
          </cell>
        </row>
        <row r="118">
          <cell r="A118" t="str">
            <v>Г</v>
          </cell>
          <cell r="B118" t="str">
            <v>1.2.4.1.1</v>
          </cell>
          <cell r="C118" t="str">
            <v>Строительство, реконструкция, модернизация и техническое перевооружение источников тепловой энергии, всего, в том числе:</v>
          </cell>
          <cell r="D118" t="str">
            <v>Г</v>
          </cell>
          <cell r="E118">
            <v>0</v>
          </cell>
          <cell r="H118">
            <v>0</v>
          </cell>
          <cell r="J118">
            <v>3932.6022027855006</v>
          </cell>
          <cell r="K118">
            <v>0</v>
          </cell>
          <cell r="L118">
            <v>3932.6022027855006</v>
          </cell>
          <cell r="M118">
            <v>818.12398278000001</v>
          </cell>
          <cell r="N118">
            <v>0</v>
          </cell>
          <cell r="O118">
            <v>245.11748446749993</v>
          </cell>
          <cell r="P118">
            <v>749.55393913499995</v>
          </cell>
          <cell r="Q118">
            <v>2119.8067964030001</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O118">
            <v>0</v>
          </cell>
          <cell r="AP118">
            <v>0</v>
          </cell>
          <cell r="AQ118">
            <v>0</v>
          </cell>
          <cell r="AR118">
            <v>0</v>
          </cell>
          <cell r="AS118">
            <v>0</v>
          </cell>
          <cell r="AT118">
            <v>0</v>
          </cell>
          <cell r="AU118">
            <v>0</v>
          </cell>
          <cell r="AV118">
            <v>0</v>
          </cell>
          <cell r="AW118">
            <v>0</v>
          </cell>
          <cell r="AX118">
            <v>0</v>
          </cell>
          <cell r="AY118">
            <v>0</v>
          </cell>
          <cell r="AZ118">
            <v>0</v>
          </cell>
          <cell r="BA118">
            <v>0</v>
          </cell>
          <cell r="BB118" t="str">
            <v/>
          </cell>
          <cell r="BC118" t="str">
            <v/>
          </cell>
          <cell r="BD118" t="str">
            <v/>
          </cell>
          <cell r="BE118" t="str">
            <v/>
          </cell>
          <cell r="BF118">
            <v>0</v>
          </cell>
          <cell r="BG118">
            <v>0</v>
          </cell>
          <cell r="BH118">
            <v>0</v>
          </cell>
          <cell r="BI118">
            <v>0</v>
          </cell>
          <cell r="BJ118">
            <v>0</v>
          </cell>
          <cell r="BK118">
            <v>0</v>
          </cell>
          <cell r="BL118">
            <v>0</v>
          </cell>
          <cell r="BM118">
            <v>0</v>
          </cell>
          <cell r="BN118">
            <v>0</v>
          </cell>
          <cell r="BO118">
            <v>0</v>
          </cell>
          <cell r="BP118">
            <v>0</v>
          </cell>
          <cell r="BQ118">
            <v>0</v>
          </cell>
          <cell r="BR118">
            <v>0</v>
          </cell>
          <cell r="BS118">
            <v>0</v>
          </cell>
          <cell r="BT118">
            <v>0</v>
          </cell>
          <cell r="BU118">
            <v>0</v>
          </cell>
          <cell r="BV118">
            <v>0</v>
          </cell>
          <cell r="BW118">
            <v>0</v>
          </cell>
          <cell r="BX118">
            <v>0</v>
          </cell>
          <cell r="BY118">
            <v>0</v>
          </cell>
          <cell r="BZ118">
            <v>0</v>
          </cell>
          <cell r="CA118">
            <v>0</v>
          </cell>
          <cell r="CB118">
            <v>0</v>
          </cell>
          <cell r="CC118">
            <v>0</v>
          </cell>
          <cell r="CD118">
            <v>0</v>
          </cell>
          <cell r="CE118">
            <v>0</v>
          </cell>
          <cell r="CF118">
            <v>0</v>
          </cell>
          <cell r="CG118">
            <v>0</v>
          </cell>
          <cell r="CH118">
            <v>0</v>
          </cell>
          <cell r="CI118">
            <v>0</v>
          </cell>
          <cell r="CJ118">
            <v>0</v>
          </cell>
          <cell r="CK118">
            <v>0</v>
          </cell>
          <cell r="CL118">
            <v>0</v>
          </cell>
          <cell r="CM118">
            <v>0</v>
          </cell>
          <cell r="CN118">
            <v>0</v>
          </cell>
          <cell r="CO118">
            <v>0</v>
          </cell>
          <cell r="CP118">
            <v>0</v>
          </cell>
          <cell r="CQ118" t="str">
            <v/>
          </cell>
          <cell r="CR118" t="str">
            <v/>
          </cell>
          <cell r="CS118" t="str">
            <v/>
          </cell>
          <cell r="CT118" t="str">
            <v/>
          </cell>
          <cell r="CU118">
            <v>0</v>
          </cell>
          <cell r="CX118">
            <v>11773.071493446381</v>
          </cell>
          <cell r="CY118">
            <v>2007.6103241393257</v>
          </cell>
          <cell r="CZ118">
            <v>3841.5348877713004</v>
          </cell>
          <cell r="DA118">
            <v>3963.2928893735866</v>
          </cell>
          <cell r="DB118">
            <v>1960.6333921621663</v>
          </cell>
          <cell r="DE118">
            <v>0</v>
          </cell>
          <cell r="DG118">
            <v>2648.4101105499999</v>
          </cell>
          <cell r="DH118">
            <v>0</v>
          </cell>
          <cell r="DI118">
            <v>2648.4101105499999</v>
          </cell>
          <cell r="DJ118">
            <v>221.79169244000005</v>
          </cell>
          <cell r="DK118">
            <v>951.39924857999995</v>
          </cell>
          <cell r="DL118">
            <v>1337.37306115</v>
          </cell>
          <cell r="DM118">
            <v>137.84610837999995</v>
          </cell>
          <cell r="DN118">
            <v>3379.4845325921287</v>
          </cell>
          <cell r="DS118">
            <v>73</v>
          </cell>
          <cell r="DT118">
            <v>202.23975001333304</v>
          </cell>
          <cell r="DU118">
            <v>340.55043894068166</v>
          </cell>
          <cell r="DV118">
            <v>2763.6943436381139</v>
          </cell>
          <cell r="DW118">
            <v>202.23975001333304</v>
          </cell>
          <cell r="DX118" t="str">
            <v/>
          </cell>
          <cell r="DY118" t="str">
            <v/>
          </cell>
          <cell r="DZ118" t="str">
            <v/>
          </cell>
          <cell r="EA118" t="str">
            <v/>
          </cell>
          <cell r="EB118">
            <v>0</v>
          </cell>
          <cell r="EC118">
            <v>1131.7356273999999</v>
          </cell>
          <cell r="ED118">
            <v>17.569210549999998</v>
          </cell>
          <cell r="EE118">
            <v>335.6327546</v>
          </cell>
          <cell r="EF118">
            <v>669.69608814999992</v>
          </cell>
          <cell r="EG118">
            <v>108.83757410000001</v>
          </cell>
          <cell r="EH118">
            <v>210.02252780000001</v>
          </cell>
          <cell r="EI118">
            <v>3.2610385900000001</v>
          </cell>
          <cell r="EJ118">
            <v>51.45580812</v>
          </cell>
          <cell r="EK118">
            <v>131.85455195</v>
          </cell>
          <cell r="EL118">
            <v>23.451129139999999</v>
          </cell>
          <cell r="EM118">
            <v>921.71309960000008</v>
          </cell>
          <cell r="EN118">
            <v>14.308171959999999</v>
          </cell>
          <cell r="EO118">
            <v>284.17694647999997</v>
          </cell>
          <cell r="EP118">
            <v>537.84153619999995</v>
          </cell>
          <cell r="EQ118">
            <v>85.386444960000006</v>
          </cell>
          <cell r="ER118">
            <v>0</v>
          </cell>
          <cell r="ES118">
            <v>0</v>
          </cell>
          <cell r="ET118">
            <v>0</v>
          </cell>
          <cell r="EU118">
            <v>0</v>
          </cell>
          <cell r="EV118">
            <v>0</v>
          </cell>
          <cell r="EW118">
            <v>0</v>
          </cell>
          <cell r="EX118">
            <v>0</v>
          </cell>
          <cell r="EY118">
            <v>0</v>
          </cell>
          <cell r="EZ118">
            <v>0</v>
          </cell>
          <cell r="FA118">
            <v>0</v>
          </cell>
          <cell r="FB118">
            <v>921.71309960000008</v>
          </cell>
          <cell r="FC118">
            <v>14.308171959999999</v>
          </cell>
          <cell r="FD118">
            <v>284.17694647999997</v>
          </cell>
          <cell r="FE118">
            <v>537.84153619999995</v>
          </cell>
          <cell r="FF118">
            <v>85.386444960000006</v>
          </cell>
          <cell r="FG118" t="str">
            <v/>
          </cell>
          <cell r="FH118" t="str">
            <v/>
          </cell>
          <cell r="FI118" t="str">
            <v/>
          </cell>
          <cell r="FJ118" t="str">
            <v/>
          </cell>
          <cell r="FK118">
            <v>0</v>
          </cell>
          <cell r="FN118">
            <v>11773.071493446381</v>
          </cell>
          <cell r="FO118">
            <v>0</v>
          </cell>
          <cell r="FP118">
            <v>376.37899999999996</v>
          </cell>
          <cell r="FQ118">
            <v>0</v>
          </cell>
          <cell r="FR118">
            <v>2003.7250082983335</v>
          </cell>
          <cell r="FS118">
            <v>1945.1350082983336</v>
          </cell>
          <cell r="FT118">
            <v>2.74</v>
          </cell>
          <cell r="FU118">
            <v>55.85</v>
          </cell>
          <cell r="FV118">
            <v>148252</v>
          </cell>
          <cell r="FW118">
            <v>0</v>
          </cell>
          <cell r="FX118">
            <v>148252</v>
          </cell>
          <cell r="FZ118">
            <v>758.40588715000001</v>
          </cell>
          <cell r="GA118">
            <v>0</v>
          </cell>
          <cell r="GB118">
            <v>14.109</v>
          </cell>
          <cell r="GC118">
            <v>0</v>
          </cell>
          <cell r="GD118">
            <v>323.55900000000003</v>
          </cell>
          <cell r="GE118">
            <v>323.55900000000003</v>
          </cell>
          <cell r="GF118">
            <v>0</v>
          </cell>
          <cell r="GG118">
            <v>0</v>
          </cell>
          <cell r="GH118">
            <v>5039</v>
          </cell>
          <cell r="GI118">
            <v>0</v>
          </cell>
          <cell r="GJ118">
            <v>5039</v>
          </cell>
          <cell r="GK118">
            <v>6140.1608410664994</v>
          </cell>
          <cell r="GL118">
            <v>0</v>
          </cell>
          <cell r="GM118">
            <v>258.77600000000001</v>
          </cell>
          <cell r="GN118">
            <v>0</v>
          </cell>
          <cell r="GO118">
            <v>1287.7640000000001</v>
          </cell>
          <cell r="GP118">
            <v>1232.03</v>
          </cell>
          <cell r="GQ118">
            <v>0</v>
          </cell>
          <cell r="GR118">
            <v>51.734000000000002</v>
          </cell>
          <cell r="GS118">
            <v>76404</v>
          </cell>
          <cell r="GT118">
            <v>0</v>
          </cell>
          <cell r="GU118">
            <v>76404</v>
          </cell>
          <cell r="GV118">
            <v>0</v>
          </cell>
          <cell r="GW118">
            <v>0</v>
          </cell>
          <cell r="GX118">
            <v>0</v>
          </cell>
          <cell r="GY118">
            <v>0</v>
          </cell>
          <cell r="GZ118">
            <v>0</v>
          </cell>
          <cell r="HA118">
            <v>0</v>
          </cell>
          <cell r="HB118">
            <v>0</v>
          </cell>
          <cell r="HC118">
            <v>0</v>
          </cell>
          <cell r="HD118">
            <v>0</v>
          </cell>
          <cell r="HE118">
            <v>0</v>
          </cell>
          <cell r="HF118">
            <v>0</v>
          </cell>
          <cell r="HG118">
            <v>0</v>
          </cell>
          <cell r="HH118">
            <v>0</v>
          </cell>
          <cell r="HI118">
            <v>0</v>
          </cell>
          <cell r="HJ118">
            <v>0</v>
          </cell>
          <cell r="HK118">
            <v>0</v>
          </cell>
          <cell r="HL118">
            <v>0</v>
          </cell>
          <cell r="HM118">
            <v>0</v>
          </cell>
          <cell r="HN118">
            <v>0</v>
          </cell>
          <cell r="HO118">
            <v>0</v>
          </cell>
          <cell r="HP118">
            <v>0</v>
          </cell>
          <cell r="HQ118">
            <v>0</v>
          </cell>
          <cell r="HR118">
            <v>1143.433344503333</v>
          </cell>
          <cell r="HS118">
            <v>0</v>
          </cell>
          <cell r="HT118">
            <v>105</v>
          </cell>
          <cell r="HU118">
            <v>0</v>
          </cell>
          <cell r="HV118">
            <v>0</v>
          </cell>
          <cell r="HW118">
            <v>0</v>
          </cell>
          <cell r="HX118">
            <v>0</v>
          </cell>
          <cell r="HY118">
            <v>0</v>
          </cell>
          <cell r="HZ118">
            <v>1</v>
          </cell>
          <cell r="IA118">
            <v>0</v>
          </cell>
          <cell r="IB118">
            <v>1</v>
          </cell>
          <cell r="IC118">
            <v>4996.7274965631668</v>
          </cell>
          <cell r="ID118">
            <v>0</v>
          </cell>
          <cell r="IE118">
            <v>153.77599999999998</v>
          </cell>
          <cell r="IF118">
            <v>0</v>
          </cell>
          <cell r="IG118">
            <v>1287.7640000000001</v>
          </cell>
          <cell r="IH118">
            <v>1232.03</v>
          </cell>
          <cell r="II118">
            <v>0</v>
          </cell>
          <cell r="IJ118">
            <v>51.734000000000002</v>
          </cell>
          <cell r="IK118">
            <v>76403</v>
          </cell>
          <cell r="IL118">
            <v>0</v>
          </cell>
          <cell r="IM118">
            <v>76403</v>
          </cell>
          <cell r="IN118">
            <v>0</v>
          </cell>
          <cell r="IO118">
            <v>0</v>
          </cell>
          <cell r="IP118">
            <v>0</v>
          </cell>
          <cell r="IQ118">
            <v>0</v>
          </cell>
          <cell r="IR118">
            <v>0</v>
          </cell>
          <cell r="IS118">
            <v>0</v>
          </cell>
          <cell r="IT118">
            <v>0</v>
          </cell>
          <cell r="IU118">
            <v>0</v>
          </cell>
          <cell r="IV118">
            <v>0</v>
          </cell>
          <cell r="IW118">
            <v>0</v>
          </cell>
          <cell r="IX118">
            <v>0</v>
          </cell>
          <cell r="IY118">
            <v>509.59348974</v>
          </cell>
          <cell r="IZ118">
            <v>0</v>
          </cell>
          <cell r="JA118">
            <v>24.921999999999997</v>
          </cell>
          <cell r="JB118">
            <v>0</v>
          </cell>
          <cell r="JC118">
            <v>377.14400000000001</v>
          </cell>
          <cell r="JD118">
            <v>377.14400000000001</v>
          </cell>
          <cell r="JE118">
            <v>0</v>
          </cell>
          <cell r="JF118">
            <v>0</v>
          </cell>
          <cell r="JG118">
            <v>33</v>
          </cell>
          <cell r="JH118">
            <v>0</v>
          </cell>
          <cell r="JI118">
            <v>33</v>
          </cell>
          <cell r="JJ118">
            <v>166.82267041</v>
          </cell>
          <cell r="JK118">
            <v>0</v>
          </cell>
          <cell r="JL118">
            <v>7.0890000000000004</v>
          </cell>
          <cell r="JM118">
            <v>0</v>
          </cell>
          <cell r="JN118">
            <v>126.196</v>
          </cell>
          <cell r="JO118">
            <v>126.196</v>
          </cell>
          <cell r="JP118">
            <v>0</v>
          </cell>
          <cell r="JQ118">
            <v>0</v>
          </cell>
          <cell r="JR118">
            <v>1</v>
          </cell>
          <cell r="JS118">
            <v>0</v>
          </cell>
          <cell r="JT118">
            <v>1</v>
          </cell>
          <cell r="JU118">
            <v>342.77081932999999</v>
          </cell>
          <cell r="JV118">
            <v>0</v>
          </cell>
          <cell r="JW118">
            <v>17.832999999999998</v>
          </cell>
          <cell r="JX118">
            <v>0</v>
          </cell>
          <cell r="JY118">
            <v>250.94800000000001</v>
          </cell>
          <cell r="JZ118">
            <v>250.94800000000001</v>
          </cell>
          <cell r="KA118">
            <v>0</v>
          </cell>
          <cell r="KB118">
            <v>0</v>
          </cell>
          <cell r="KC118">
            <v>32</v>
          </cell>
          <cell r="KD118">
            <v>0</v>
          </cell>
          <cell r="KE118">
            <v>32</v>
          </cell>
          <cell r="KF118">
            <v>0</v>
          </cell>
          <cell r="KG118">
            <v>0</v>
          </cell>
          <cell r="KH118">
            <v>0</v>
          </cell>
          <cell r="KI118">
            <v>0</v>
          </cell>
          <cell r="KJ118">
            <v>0</v>
          </cell>
          <cell r="KK118">
            <v>0</v>
          </cell>
          <cell r="KL118">
            <v>0</v>
          </cell>
          <cell r="KM118">
            <v>0</v>
          </cell>
          <cell r="KN118">
            <v>0</v>
          </cell>
          <cell r="KO118">
            <v>0</v>
          </cell>
          <cell r="KP118">
            <v>0</v>
          </cell>
          <cell r="KQ118">
            <v>0</v>
          </cell>
          <cell r="KR118">
            <v>0</v>
          </cell>
          <cell r="KS118">
            <v>0</v>
          </cell>
          <cell r="KT118">
            <v>0</v>
          </cell>
          <cell r="KU118">
            <v>0</v>
          </cell>
          <cell r="KV118">
            <v>0</v>
          </cell>
          <cell r="KW118">
            <v>0</v>
          </cell>
          <cell r="KX118">
            <v>0</v>
          </cell>
          <cell r="KY118">
            <v>0</v>
          </cell>
          <cell r="KZ118">
            <v>0</v>
          </cell>
          <cell r="LA118">
            <v>0</v>
          </cell>
          <cell r="LB118">
            <v>342.77081932999999</v>
          </cell>
          <cell r="LC118">
            <v>0</v>
          </cell>
          <cell r="LD118">
            <v>17.832999999999998</v>
          </cell>
          <cell r="LE118">
            <v>0</v>
          </cell>
          <cell r="LF118">
            <v>250.94800000000001</v>
          </cell>
          <cell r="LG118">
            <v>250.94800000000001</v>
          </cell>
          <cell r="LH118">
            <v>0</v>
          </cell>
          <cell r="LI118">
            <v>0</v>
          </cell>
          <cell r="LJ118">
            <v>32</v>
          </cell>
          <cell r="LK118">
            <v>0</v>
          </cell>
          <cell r="LL118">
            <v>32</v>
          </cell>
          <cell r="LQ118">
            <v>0</v>
          </cell>
          <cell r="LR118">
            <v>55.8</v>
          </cell>
          <cell r="LS118">
            <v>0</v>
          </cell>
          <cell r="LT118">
            <v>0</v>
          </cell>
          <cell r="LU118">
            <v>0</v>
          </cell>
          <cell r="LX118">
            <v>0</v>
          </cell>
          <cell r="LY118">
            <v>0</v>
          </cell>
          <cell r="LZ118">
            <v>0</v>
          </cell>
          <cell r="MA118">
            <v>0</v>
          </cell>
          <cell r="MB118">
            <v>0</v>
          </cell>
          <cell r="MC118">
            <v>0</v>
          </cell>
          <cell r="MD118">
            <v>0</v>
          </cell>
          <cell r="ME118">
            <v>0</v>
          </cell>
          <cell r="MF118">
            <v>0</v>
          </cell>
          <cell r="MG118">
            <v>0</v>
          </cell>
          <cell r="MH118">
            <v>0</v>
          </cell>
          <cell r="MI118">
            <v>0</v>
          </cell>
          <cell r="MJ118">
            <v>0</v>
          </cell>
          <cell r="MK118">
            <v>0</v>
          </cell>
          <cell r="ML118">
            <v>0</v>
          </cell>
          <cell r="MM118">
            <v>0</v>
          </cell>
          <cell r="MN118">
            <v>0</v>
          </cell>
          <cell r="MO118">
            <v>0</v>
          </cell>
          <cell r="MP118">
            <v>0</v>
          </cell>
          <cell r="MQ118">
            <v>0</v>
          </cell>
          <cell r="MR118">
            <v>0</v>
          </cell>
          <cell r="MS118">
            <v>0</v>
          </cell>
          <cell r="MT118">
            <v>0</v>
          </cell>
          <cell r="MU118">
            <v>0</v>
          </cell>
          <cell r="MV118">
            <v>0</v>
          </cell>
          <cell r="MW118">
            <v>0</v>
          </cell>
          <cell r="MX118">
            <v>0</v>
          </cell>
          <cell r="MY118">
            <v>0</v>
          </cell>
          <cell r="MZ118">
            <v>0</v>
          </cell>
          <cell r="NA118">
            <v>0</v>
          </cell>
          <cell r="NB118">
            <v>0</v>
          </cell>
          <cell r="NC118">
            <v>0</v>
          </cell>
          <cell r="ND118">
            <v>0</v>
          </cell>
          <cell r="NE118">
            <v>0</v>
          </cell>
          <cell r="NF118">
            <v>0</v>
          </cell>
          <cell r="NG118">
            <v>0</v>
          </cell>
          <cell r="NH118">
            <v>0</v>
          </cell>
          <cell r="NI118">
            <v>0</v>
          </cell>
          <cell r="NJ118">
            <v>0</v>
          </cell>
          <cell r="NK118">
            <v>0</v>
          </cell>
          <cell r="NL118">
            <v>0</v>
          </cell>
          <cell r="NM118">
            <v>0</v>
          </cell>
          <cell r="NN118">
            <v>0</v>
          </cell>
          <cell r="NO118">
            <v>0</v>
          </cell>
          <cell r="NP118">
            <v>0</v>
          </cell>
          <cell r="NQ118">
            <v>0</v>
          </cell>
          <cell r="NR118">
            <v>0</v>
          </cell>
          <cell r="NS118">
            <v>0</v>
          </cell>
          <cell r="NT118">
            <v>0</v>
          </cell>
          <cell r="NU118">
            <v>0</v>
          </cell>
          <cell r="NV118">
            <v>0</v>
          </cell>
          <cell r="NW118">
            <v>0</v>
          </cell>
          <cell r="NX118">
            <v>0</v>
          </cell>
          <cell r="NY118">
            <v>0</v>
          </cell>
          <cell r="NZ118">
            <v>0</v>
          </cell>
          <cell r="OA118">
            <v>0</v>
          </cell>
          <cell r="OB118">
            <v>0</v>
          </cell>
          <cell r="OC118">
            <v>0</v>
          </cell>
          <cell r="OD118">
            <v>0</v>
          </cell>
          <cell r="OE118">
            <v>0</v>
          </cell>
          <cell r="OF118">
            <v>0</v>
          </cell>
          <cell r="OG118">
            <v>0</v>
          </cell>
          <cell r="OH118">
            <v>0</v>
          </cell>
          <cell r="OI118">
            <v>0</v>
          </cell>
          <cell r="OJ118">
            <v>0</v>
          </cell>
          <cell r="OL118" t="str">
            <v>нд</v>
          </cell>
          <cell r="OM118" t="str">
            <v>нд</v>
          </cell>
          <cell r="ON118" t="str">
            <v>нд</v>
          </cell>
          <cell r="OO118" t="str">
            <v>нд</v>
          </cell>
          <cell r="OP118" t="str">
            <v>нд</v>
          </cell>
          <cell r="OT118">
            <v>9766.9821273165726</v>
          </cell>
          <cell r="OV118">
            <v>709.20500000000004</v>
          </cell>
          <cell r="OW118">
            <v>119.191</v>
          </cell>
          <cell r="OX118">
            <v>0</v>
          </cell>
          <cell r="OY118">
            <v>10851</v>
          </cell>
          <cell r="OZ118">
            <v>2146.0064287200003</v>
          </cell>
        </row>
        <row r="119">
          <cell r="A119" t="str">
            <v>Г</v>
          </cell>
          <cell r="B119" t="str">
            <v>1.2.4.1.2</v>
          </cell>
          <cell r="C119" t="str">
            <v>Строительство, реконструкция, модернизация и техническое перевооружение тепловых сетей, всего, в том числе:</v>
          </cell>
          <cell r="D119" t="str">
            <v>Г</v>
          </cell>
          <cell r="E119">
            <v>0</v>
          </cell>
          <cell r="H119">
            <v>0</v>
          </cell>
          <cell r="J119">
            <v>3932.6022027855006</v>
          </cell>
          <cell r="K119">
            <v>0</v>
          </cell>
          <cell r="L119">
            <v>3932.6022027855006</v>
          </cell>
          <cell r="M119">
            <v>818.12398278000001</v>
          </cell>
          <cell r="N119">
            <v>0</v>
          </cell>
          <cell r="O119">
            <v>245.11748446749993</v>
          </cell>
          <cell r="P119">
            <v>749.55393913499995</v>
          </cell>
          <cell r="Q119">
            <v>2119.8067964030001</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O119">
            <v>0</v>
          </cell>
          <cell r="AP119">
            <v>0</v>
          </cell>
          <cell r="AQ119">
            <v>0</v>
          </cell>
          <cell r="AR119">
            <v>0</v>
          </cell>
          <cell r="AS119">
            <v>0</v>
          </cell>
          <cell r="AT119">
            <v>0</v>
          </cell>
          <cell r="AU119">
            <v>0</v>
          </cell>
          <cell r="AV119">
            <v>0</v>
          </cell>
          <cell r="AW119">
            <v>0</v>
          </cell>
          <cell r="AX119">
            <v>0</v>
          </cell>
          <cell r="AY119">
            <v>0</v>
          </cell>
          <cell r="AZ119">
            <v>0</v>
          </cell>
          <cell r="BA119">
            <v>0</v>
          </cell>
          <cell r="BB119" t="str">
            <v/>
          </cell>
          <cell r="BC119" t="str">
            <v/>
          </cell>
          <cell r="BD119" t="str">
            <v/>
          </cell>
          <cell r="BE119" t="str">
            <v/>
          </cell>
          <cell r="BF119">
            <v>0</v>
          </cell>
          <cell r="BG119">
            <v>0</v>
          </cell>
          <cell r="BH119">
            <v>0</v>
          </cell>
          <cell r="BI119">
            <v>0</v>
          </cell>
          <cell r="BJ119">
            <v>0</v>
          </cell>
          <cell r="BK119">
            <v>0</v>
          </cell>
          <cell r="BL119">
            <v>0</v>
          </cell>
          <cell r="BM119">
            <v>0</v>
          </cell>
          <cell r="BN119">
            <v>0</v>
          </cell>
          <cell r="BO119">
            <v>0</v>
          </cell>
          <cell r="BP119">
            <v>0</v>
          </cell>
          <cell r="BQ119">
            <v>0</v>
          </cell>
          <cell r="BR119">
            <v>0</v>
          </cell>
          <cell r="BS119">
            <v>0</v>
          </cell>
          <cell r="BT119">
            <v>0</v>
          </cell>
          <cell r="BU119">
            <v>0</v>
          </cell>
          <cell r="BV119">
            <v>0</v>
          </cell>
          <cell r="BW119">
            <v>0</v>
          </cell>
          <cell r="BX119">
            <v>0</v>
          </cell>
          <cell r="BY119">
            <v>0</v>
          </cell>
          <cell r="BZ119">
            <v>0</v>
          </cell>
          <cell r="CA119">
            <v>0</v>
          </cell>
          <cell r="CB119">
            <v>0</v>
          </cell>
          <cell r="CC119">
            <v>0</v>
          </cell>
          <cell r="CD119">
            <v>0</v>
          </cell>
          <cell r="CE119">
            <v>0</v>
          </cell>
          <cell r="CF119">
            <v>0</v>
          </cell>
          <cell r="CG119">
            <v>0</v>
          </cell>
          <cell r="CH119">
            <v>0</v>
          </cell>
          <cell r="CI119">
            <v>0</v>
          </cell>
          <cell r="CJ119">
            <v>0</v>
          </cell>
          <cell r="CK119">
            <v>0</v>
          </cell>
          <cell r="CL119">
            <v>0</v>
          </cell>
          <cell r="CM119">
            <v>0</v>
          </cell>
          <cell r="CN119">
            <v>0</v>
          </cell>
          <cell r="CO119">
            <v>0</v>
          </cell>
          <cell r="CP119">
            <v>0</v>
          </cell>
          <cell r="CQ119" t="str">
            <v/>
          </cell>
          <cell r="CR119" t="str">
            <v/>
          </cell>
          <cell r="CS119" t="str">
            <v/>
          </cell>
          <cell r="CT119" t="str">
            <v/>
          </cell>
          <cell r="CU119">
            <v>0</v>
          </cell>
          <cell r="CX119">
            <v>11773.071493446381</v>
          </cell>
          <cell r="CY119">
            <v>2007.6103241393257</v>
          </cell>
          <cell r="CZ119">
            <v>3841.5348877713004</v>
          </cell>
          <cell r="DA119">
            <v>3963.2928893735866</v>
          </cell>
          <cell r="DB119">
            <v>1960.6333921621663</v>
          </cell>
          <cell r="DE119">
            <v>0</v>
          </cell>
          <cell r="DG119">
            <v>2648.4101105499999</v>
          </cell>
          <cell r="DH119">
            <v>0</v>
          </cell>
          <cell r="DI119">
            <v>2648.4101105499999</v>
          </cell>
          <cell r="DJ119">
            <v>221.79169244000005</v>
          </cell>
          <cell r="DK119">
            <v>951.39924857999995</v>
          </cell>
          <cell r="DL119">
            <v>1337.37306115</v>
          </cell>
          <cell r="DM119">
            <v>137.84610837999995</v>
          </cell>
          <cell r="DN119">
            <v>3379.4845325921287</v>
          </cell>
          <cell r="DS119">
            <v>73</v>
          </cell>
          <cell r="DT119">
            <v>202.23975001333304</v>
          </cell>
          <cell r="DU119">
            <v>340.55043894068166</v>
          </cell>
          <cell r="DV119">
            <v>2763.6943436381139</v>
          </cell>
          <cell r="DW119">
            <v>202.23975001333304</v>
          </cell>
          <cell r="DX119" t="str">
            <v/>
          </cell>
          <cell r="DY119" t="str">
            <v/>
          </cell>
          <cell r="DZ119" t="str">
            <v/>
          </cell>
          <cell r="EA119" t="str">
            <v/>
          </cell>
          <cell r="EB119">
            <v>0</v>
          </cell>
          <cell r="EC119">
            <v>1131.7356273999999</v>
          </cell>
          <cell r="ED119">
            <v>17.569210549999998</v>
          </cell>
          <cell r="EE119">
            <v>335.6327546</v>
          </cell>
          <cell r="EF119">
            <v>669.69608814999992</v>
          </cell>
          <cell r="EG119">
            <v>108.83757410000001</v>
          </cell>
          <cell r="EH119">
            <v>210.02252780000001</v>
          </cell>
          <cell r="EI119">
            <v>3.2610385900000001</v>
          </cell>
          <cell r="EJ119">
            <v>51.45580812</v>
          </cell>
          <cell r="EK119">
            <v>131.85455195</v>
          </cell>
          <cell r="EL119">
            <v>23.451129139999999</v>
          </cell>
          <cell r="EM119">
            <v>921.71309960000008</v>
          </cell>
          <cell r="EN119">
            <v>14.308171959999999</v>
          </cell>
          <cell r="EO119">
            <v>284.17694647999997</v>
          </cell>
          <cell r="EP119">
            <v>537.84153619999995</v>
          </cell>
          <cell r="EQ119">
            <v>85.386444960000006</v>
          </cell>
          <cell r="ER119">
            <v>0</v>
          </cell>
          <cell r="ES119">
            <v>0</v>
          </cell>
          <cell r="ET119">
            <v>0</v>
          </cell>
          <cell r="EU119">
            <v>0</v>
          </cell>
          <cell r="EV119">
            <v>0</v>
          </cell>
          <cell r="EW119">
            <v>0</v>
          </cell>
          <cell r="EX119">
            <v>0</v>
          </cell>
          <cell r="EY119">
            <v>0</v>
          </cell>
          <cell r="EZ119">
            <v>0</v>
          </cell>
          <cell r="FA119">
            <v>0</v>
          </cell>
          <cell r="FB119">
            <v>921.71309960000008</v>
          </cell>
          <cell r="FC119">
            <v>14.308171959999999</v>
          </cell>
          <cell r="FD119">
            <v>284.17694647999997</v>
          </cell>
          <cell r="FE119">
            <v>537.84153619999995</v>
          </cell>
          <cell r="FF119">
            <v>85.386444960000006</v>
          </cell>
          <cell r="FG119" t="str">
            <v/>
          </cell>
          <cell r="FH119" t="str">
            <v/>
          </cell>
          <cell r="FI119" t="str">
            <v/>
          </cell>
          <cell r="FJ119" t="str">
            <v/>
          </cell>
          <cell r="FK119">
            <v>0</v>
          </cell>
          <cell r="FN119">
            <v>11773.071493446381</v>
          </cell>
          <cell r="FO119">
            <v>0</v>
          </cell>
          <cell r="FP119">
            <v>376.37899999999996</v>
          </cell>
          <cell r="FQ119">
            <v>0</v>
          </cell>
          <cell r="FR119">
            <v>2003.7250082983335</v>
          </cell>
          <cell r="FS119">
            <v>1945.1350082983336</v>
          </cell>
          <cell r="FT119">
            <v>2.74</v>
          </cell>
          <cell r="FU119">
            <v>55.85</v>
          </cell>
          <cell r="FV119">
            <v>148252</v>
          </cell>
          <cell r="FW119">
            <v>0</v>
          </cell>
          <cell r="FX119">
            <v>148252</v>
          </cell>
          <cell r="FZ119">
            <v>758.40588715000001</v>
          </cell>
          <cell r="GA119">
            <v>0</v>
          </cell>
          <cell r="GB119">
            <v>14.109</v>
          </cell>
          <cell r="GC119">
            <v>0</v>
          </cell>
          <cell r="GD119">
            <v>323.55900000000003</v>
          </cell>
          <cell r="GE119">
            <v>323.55900000000003</v>
          </cell>
          <cell r="GF119">
            <v>0</v>
          </cell>
          <cell r="GG119">
            <v>0</v>
          </cell>
          <cell r="GH119">
            <v>5039</v>
          </cell>
          <cell r="GI119">
            <v>0</v>
          </cell>
          <cell r="GJ119">
            <v>5039</v>
          </cell>
          <cell r="GK119">
            <v>6140.1608410664994</v>
          </cell>
          <cell r="GL119">
            <v>0</v>
          </cell>
          <cell r="GM119">
            <v>258.77600000000001</v>
          </cell>
          <cell r="GN119">
            <v>0</v>
          </cell>
          <cell r="GO119">
            <v>1287.7640000000001</v>
          </cell>
          <cell r="GP119">
            <v>1232.03</v>
          </cell>
          <cell r="GQ119">
            <v>0</v>
          </cell>
          <cell r="GR119">
            <v>51.734000000000002</v>
          </cell>
          <cell r="GS119">
            <v>76404</v>
          </cell>
          <cell r="GT119">
            <v>0</v>
          </cell>
          <cell r="GU119">
            <v>76404</v>
          </cell>
          <cell r="GV119">
            <v>0</v>
          </cell>
          <cell r="GW119">
            <v>0</v>
          </cell>
          <cell r="GX119">
            <v>0</v>
          </cell>
          <cell r="GY119">
            <v>0</v>
          </cell>
          <cell r="GZ119">
            <v>0</v>
          </cell>
          <cell r="HA119">
            <v>0</v>
          </cell>
          <cell r="HB119">
            <v>0</v>
          </cell>
          <cell r="HC119">
            <v>0</v>
          </cell>
          <cell r="HD119">
            <v>0</v>
          </cell>
          <cell r="HE119">
            <v>0</v>
          </cell>
          <cell r="HF119">
            <v>0</v>
          </cell>
          <cell r="HG119">
            <v>0</v>
          </cell>
          <cell r="HH119">
            <v>0</v>
          </cell>
          <cell r="HI119">
            <v>0</v>
          </cell>
          <cell r="HJ119">
            <v>0</v>
          </cell>
          <cell r="HK119">
            <v>0</v>
          </cell>
          <cell r="HL119">
            <v>0</v>
          </cell>
          <cell r="HM119">
            <v>0</v>
          </cell>
          <cell r="HN119">
            <v>0</v>
          </cell>
          <cell r="HO119">
            <v>0</v>
          </cell>
          <cell r="HP119">
            <v>0</v>
          </cell>
          <cell r="HQ119">
            <v>0</v>
          </cell>
          <cell r="HR119">
            <v>1143.433344503333</v>
          </cell>
          <cell r="HS119">
            <v>0</v>
          </cell>
          <cell r="HT119">
            <v>105</v>
          </cell>
          <cell r="HU119">
            <v>0</v>
          </cell>
          <cell r="HV119">
            <v>0</v>
          </cell>
          <cell r="HW119">
            <v>0</v>
          </cell>
          <cell r="HX119">
            <v>0</v>
          </cell>
          <cell r="HY119">
            <v>0</v>
          </cell>
          <cell r="HZ119">
            <v>1</v>
          </cell>
          <cell r="IA119">
            <v>0</v>
          </cell>
          <cell r="IB119">
            <v>1</v>
          </cell>
          <cell r="IC119">
            <v>4996.7274965631668</v>
          </cell>
          <cell r="ID119">
            <v>0</v>
          </cell>
          <cell r="IE119">
            <v>153.77599999999998</v>
          </cell>
          <cell r="IF119">
            <v>0</v>
          </cell>
          <cell r="IG119">
            <v>1287.7640000000001</v>
          </cell>
          <cell r="IH119">
            <v>1232.03</v>
          </cell>
          <cell r="II119">
            <v>0</v>
          </cell>
          <cell r="IJ119">
            <v>51.734000000000002</v>
          </cell>
          <cell r="IK119">
            <v>76403</v>
          </cell>
          <cell r="IL119">
            <v>0</v>
          </cell>
          <cell r="IM119">
            <v>76403</v>
          </cell>
          <cell r="IN119">
            <v>0</v>
          </cell>
          <cell r="IO119">
            <v>0</v>
          </cell>
          <cell r="IP119">
            <v>0</v>
          </cell>
          <cell r="IQ119">
            <v>0</v>
          </cell>
          <cell r="IR119">
            <v>0</v>
          </cell>
          <cell r="IS119">
            <v>0</v>
          </cell>
          <cell r="IT119">
            <v>0</v>
          </cell>
          <cell r="IU119">
            <v>0</v>
          </cell>
          <cell r="IV119">
            <v>0</v>
          </cell>
          <cell r="IW119">
            <v>0</v>
          </cell>
          <cell r="IX119">
            <v>0</v>
          </cell>
          <cell r="IY119">
            <v>509.59348974</v>
          </cell>
          <cell r="IZ119">
            <v>0</v>
          </cell>
          <cell r="JA119">
            <v>24.921999999999997</v>
          </cell>
          <cell r="JB119">
            <v>0</v>
          </cell>
          <cell r="JC119">
            <v>377.14400000000001</v>
          </cell>
          <cell r="JD119">
            <v>377.14400000000001</v>
          </cell>
          <cell r="JE119">
            <v>0</v>
          </cell>
          <cell r="JF119">
            <v>0</v>
          </cell>
          <cell r="JG119">
            <v>33</v>
          </cell>
          <cell r="JH119">
            <v>0</v>
          </cell>
          <cell r="JI119">
            <v>33</v>
          </cell>
          <cell r="JJ119">
            <v>166.82267041</v>
          </cell>
          <cell r="JK119">
            <v>0</v>
          </cell>
          <cell r="JL119">
            <v>7.0890000000000004</v>
          </cell>
          <cell r="JM119">
            <v>0</v>
          </cell>
          <cell r="JN119">
            <v>126.196</v>
          </cell>
          <cell r="JO119">
            <v>126.196</v>
          </cell>
          <cell r="JP119">
            <v>0</v>
          </cell>
          <cell r="JQ119">
            <v>0</v>
          </cell>
          <cell r="JR119">
            <v>1</v>
          </cell>
          <cell r="JS119">
            <v>0</v>
          </cell>
          <cell r="JT119">
            <v>1</v>
          </cell>
          <cell r="JU119">
            <v>342.77081932999999</v>
          </cell>
          <cell r="JV119">
            <v>0</v>
          </cell>
          <cell r="JW119">
            <v>17.832999999999998</v>
          </cell>
          <cell r="JX119">
            <v>0</v>
          </cell>
          <cell r="JY119">
            <v>250.94800000000001</v>
          </cell>
          <cell r="JZ119">
            <v>250.94800000000001</v>
          </cell>
          <cell r="KA119">
            <v>0</v>
          </cell>
          <cell r="KB119">
            <v>0</v>
          </cell>
          <cell r="KC119">
            <v>32</v>
          </cell>
          <cell r="KD119">
            <v>0</v>
          </cell>
          <cell r="KE119">
            <v>32</v>
          </cell>
          <cell r="KF119">
            <v>0</v>
          </cell>
          <cell r="KG119">
            <v>0</v>
          </cell>
          <cell r="KH119">
            <v>0</v>
          </cell>
          <cell r="KI119">
            <v>0</v>
          </cell>
          <cell r="KJ119">
            <v>0</v>
          </cell>
          <cell r="KK119">
            <v>0</v>
          </cell>
          <cell r="KL119">
            <v>0</v>
          </cell>
          <cell r="KM119">
            <v>0</v>
          </cell>
          <cell r="KN119">
            <v>0</v>
          </cell>
          <cell r="KO119">
            <v>0</v>
          </cell>
          <cell r="KP119">
            <v>0</v>
          </cell>
          <cell r="KQ119">
            <v>0</v>
          </cell>
          <cell r="KR119">
            <v>0</v>
          </cell>
          <cell r="KS119">
            <v>0</v>
          </cell>
          <cell r="KT119">
            <v>0</v>
          </cell>
          <cell r="KU119">
            <v>0</v>
          </cell>
          <cell r="KV119">
            <v>0</v>
          </cell>
          <cell r="KW119">
            <v>0</v>
          </cell>
          <cell r="KX119">
            <v>0</v>
          </cell>
          <cell r="KY119">
            <v>0</v>
          </cell>
          <cell r="KZ119">
            <v>0</v>
          </cell>
          <cell r="LA119">
            <v>0</v>
          </cell>
          <cell r="LB119">
            <v>342.77081932999999</v>
          </cell>
          <cell r="LC119">
            <v>0</v>
          </cell>
          <cell r="LD119">
            <v>17.832999999999998</v>
          </cell>
          <cell r="LE119">
            <v>0</v>
          </cell>
          <cell r="LF119">
            <v>250.94800000000001</v>
          </cell>
          <cell r="LG119">
            <v>250.94800000000001</v>
          </cell>
          <cell r="LH119">
            <v>0</v>
          </cell>
          <cell r="LI119">
            <v>0</v>
          </cell>
          <cell r="LJ119">
            <v>32</v>
          </cell>
          <cell r="LK119">
            <v>0</v>
          </cell>
          <cell r="LL119">
            <v>32</v>
          </cell>
          <cell r="LQ119">
            <v>0</v>
          </cell>
          <cell r="LR119">
            <v>55.8</v>
          </cell>
          <cell r="LS119">
            <v>0</v>
          </cell>
          <cell r="LT119">
            <v>0</v>
          </cell>
          <cell r="LU119">
            <v>0</v>
          </cell>
          <cell r="LX119">
            <v>0</v>
          </cell>
          <cell r="LY119">
            <v>0</v>
          </cell>
          <cell r="LZ119">
            <v>0</v>
          </cell>
          <cell r="MA119">
            <v>0</v>
          </cell>
          <cell r="MB119">
            <v>0</v>
          </cell>
          <cell r="MC119">
            <v>0</v>
          </cell>
          <cell r="MD119">
            <v>0</v>
          </cell>
          <cell r="ME119">
            <v>0</v>
          </cell>
          <cell r="MF119">
            <v>0</v>
          </cell>
          <cell r="MG119">
            <v>0</v>
          </cell>
          <cell r="MH119">
            <v>0</v>
          </cell>
          <cell r="MI119">
            <v>0</v>
          </cell>
          <cell r="MJ119">
            <v>0</v>
          </cell>
          <cell r="MK119">
            <v>0</v>
          </cell>
          <cell r="ML119">
            <v>0</v>
          </cell>
          <cell r="MM119">
            <v>0</v>
          </cell>
          <cell r="MN119">
            <v>0</v>
          </cell>
          <cell r="MO119">
            <v>0</v>
          </cell>
          <cell r="MP119">
            <v>0</v>
          </cell>
          <cell r="MQ119">
            <v>0</v>
          </cell>
          <cell r="MR119">
            <v>0</v>
          </cell>
          <cell r="MS119">
            <v>0</v>
          </cell>
          <cell r="MT119">
            <v>0</v>
          </cell>
          <cell r="MU119">
            <v>0</v>
          </cell>
          <cell r="MV119">
            <v>0</v>
          </cell>
          <cell r="MW119">
            <v>0</v>
          </cell>
          <cell r="MX119">
            <v>0</v>
          </cell>
          <cell r="MY119">
            <v>0</v>
          </cell>
          <cell r="MZ119">
            <v>0</v>
          </cell>
          <cell r="NA119">
            <v>0</v>
          </cell>
          <cell r="NB119">
            <v>0</v>
          </cell>
          <cell r="NC119">
            <v>0</v>
          </cell>
          <cell r="ND119">
            <v>0</v>
          </cell>
          <cell r="NE119">
            <v>0</v>
          </cell>
          <cell r="NF119">
            <v>0</v>
          </cell>
          <cell r="NG119">
            <v>0</v>
          </cell>
          <cell r="NH119">
            <v>0</v>
          </cell>
          <cell r="NI119">
            <v>0</v>
          </cell>
          <cell r="NJ119">
            <v>0</v>
          </cell>
          <cell r="NK119">
            <v>0</v>
          </cell>
          <cell r="NL119">
            <v>0</v>
          </cell>
          <cell r="NM119">
            <v>0</v>
          </cell>
          <cell r="NN119">
            <v>0</v>
          </cell>
          <cell r="NO119">
            <v>0</v>
          </cell>
          <cell r="NP119">
            <v>0</v>
          </cell>
          <cell r="NQ119">
            <v>0</v>
          </cell>
          <cell r="NR119">
            <v>0</v>
          </cell>
          <cell r="NS119">
            <v>0</v>
          </cell>
          <cell r="NT119">
            <v>0</v>
          </cell>
          <cell r="NU119">
            <v>0</v>
          </cell>
          <cell r="NV119">
            <v>0</v>
          </cell>
          <cell r="NW119">
            <v>0</v>
          </cell>
          <cell r="NX119">
            <v>0</v>
          </cell>
          <cell r="NY119">
            <v>0</v>
          </cell>
          <cell r="NZ119">
            <v>0</v>
          </cell>
          <cell r="OA119">
            <v>0</v>
          </cell>
          <cell r="OB119">
            <v>0</v>
          </cell>
          <cell r="OC119">
            <v>0</v>
          </cell>
          <cell r="OD119">
            <v>0</v>
          </cell>
          <cell r="OE119">
            <v>0</v>
          </cell>
          <cell r="OF119">
            <v>0</v>
          </cell>
          <cell r="OG119">
            <v>0</v>
          </cell>
          <cell r="OH119">
            <v>0</v>
          </cell>
          <cell r="OI119">
            <v>0</v>
          </cell>
          <cell r="OJ119">
            <v>0</v>
          </cell>
          <cell r="OL119" t="str">
            <v>нд</v>
          </cell>
          <cell r="OM119" t="str">
            <v>нд</v>
          </cell>
          <cell r="ON119" t="str">
            <v>нд</v>
          </cell>
          <cell r="OO119" t="str">
            <v>нд</v>
          </cell>
          <cell r="OP119" t="str">
            <v>нд</v>
          </cell>
          <cell r="OT119">
            <v>9766.9821273165726</v>
          </cell>
          <cell r="OV119">
            <v>709.20500000000004</v>
          </cell>
          <cell r="OW119">
            <v>119.191</v>
          </cell>
          <cell r="OX119">
            <v>0</v>
          </cell>
          <cell r="OY119">
            <v>10851</v>
          </cell>
          <cell r="OZ119">
            <v>2146.0064287200003</v>
          </cell>
        </row>
        <row r="120">
          <cell r="A120" t="str">
            <v>Г</v>
          </cell>
          <cell r="B120" t="str">
            <v>1.2.4.2</v>
          </cell>
          <cell r="C120" t="str">
            <v>Наименование поселения (городского округа)</v>
          </cell>
          <cell r="D120" t="str">
            <v>Г</v>
          </cell>
          <cell r="E120">
            <v>0</v>
          </cell>
          <cell r="H120">
            <v>0</v>
          </cell>
          <cell r="J120">
            <v>3932.6022027855006</v>
          </cell>
          <cell r="K120">
            <v>0</v>
          </cell>
          <cell r="L120">
            <v>3932.6022027855006</v>
          </cell>
          <cell r="M120">
            <v>818.12398278000001</v>
          </cell>
          <cell r="N120">
            <v>0</v>
          </cell>
          <cell r="O120">
            <v>245.11748446749993</v>
          </cell>
          <cell r="P120">
            <v>749.55393913499995</v>
          </cell>
          <cell r="Q120">
            <v>2119.8067964030001</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O120">
            <v>0</v>
          </cell>
          <cell r="AP120">
            <v>0</v>
          </cell>
          <cell r="AQ120">
            <v>0</v>
          </cell>
          <cell r="AR120">
            <v>0</v>
          </cell>
          <cell r="AS120">
            <v>0</v>
          </cell>
          <cell r="AT120">
            <v>0</v>
          </cell>
          <cell r="AU120">
            <v>0</v>
          </cell>
          <cell r="AV120">
            <v>0</v>
          </cell>
          <cell r="AW120">
            <v>0</v>
          </cell>
          <cell r="AX120">
            <v>0</v>
          </cell>
          <cell r="AY120">
            <v>0</v>
          </cell>
          <cell r="AZ120">
            <v>0</v>
          </cell>
          <cell r="BA120">
            <v>0</v>
          </cell>
          <cell r="BB120" t="str">
            <v/>
          </cell>
          <cell r="BC120" t="str">
            <v/>
          </cell>
          <cell r="BD120" t="str">
            <v/>
          </cell>
          <cell r="BE120" t="str">
            <v/>
          </cell>
          <cell r="BF120">
            <v>0</v>
          </cell>
          <cell r="BG120">
            <v>0</v>
          </cell>
          <cell r="BH120">
            <v>0</v>
          </cell>
          <cell r="BI120">
            <v>0</v>
          </cell>
          <cell r="BJ120">
            <v>0</v>
          </cell>
          <cell r="BK120">
            <v>0</v>
          </cell>
          <cell r="BL120">
            <v>0</v>
          </cell>
          <cell r="BM120">
            <v>0</v>
          </cell>
          <cell r="BN120">
            <v>0</v>
          </cell>
          <cell r="BO120">
            <v>0</v>
          </cell>
          <cell r="BP120">
            <v>0</v>
          </cell>
          <cell r="BQ120">
            <v>0</v>
          </cell>
          <cell r="BR120">
            <v>0</v>
          </cell>
          <cell r="BS120">
            <v>0</v>
          </cell>
          <cell r="BT120">
            <v>0</v>
          </cell>
          <cell r="BU120">
            <v>0</v>
          </cell>
          <cell r="BV120">
            <v>0</v>
          </cell>
          <cell r="BW120">
            <v>0</v>
          </cell>
          <cell r="BX120">
            <v>0</v>
          </cell>
          <cell r="BY120">
            <v>0</v>
          </cell>
          <cell r="BZ120">
            <v>0</v>
          </cell>
          <cell r="CA120">
            <v>0</v>
          </cell>
          <cell r="CB120">
            <v>0</v>
          </cell>
          <cell r="CC120">
            <v>0</v>
          </cell>
          <cell r="CD120">
            <v>0</v>
          </cell>
          <cell r="CE120">
            <v>0</v>
          </cell>
          <cell r="CF120">
            <v>0</v>
          </cell>
          <cell r="CG120">
            <v>0</v>
          </cell>
          <cell r="CH120">
            <v>0</v>
          </cell>
          <cell r="CI120">
            <v>0</v>
          </cell>
          <cell r="CJ120">
            <v>0</v>
          </cell>
          <cell r="CK120">
            <v>0</v>
          </cell>
          <cell r="CL120">
            <v>0</v>
          </cell>
          <cell r="CM120">
            <v>0</v>
          </cell>
          <cell r="CN120">
            <v>0</v>
          </cell>
          <cell r="CO120">
            <v>0</v>
          </cell>
          <cell r="CP120">
            <v>0</v>
          </cell>
          <cell r="CQ120" t="str">
            <v/>
          </cell>
          <cell r="CR120" t="str">
            <v/>
          </cell>
          <cell r="CS120" t="str">
            <v/>
          </cell>
          <cell r="CT120" t="str">
            <v/>
          </cell>
          <cell r="CU120">
            <v>0</v>
          </cell>
          <cell r="CX120">
            <v>11773.071493446381</v>
          </cell>
          <cell r="CY120">
            <v>2007.6103241393257</v>
          </cell>
          <cell r="CZ120">
            <v>3841.5348877713004</v>
          </cell>
          <cell r="DA120">
            <v>3963.2928893735866</v>
          </cell>
          <cell r="DB120">
            <v>1960.6333921621663</v>
          </cell>
          <cell r="DE120">
            <v>0</v>
          </cell>
          <cell r="DG120">
            <v>2648.4101105499999</v>
          </cell>
          <cell r="DH120">
            <v>0</v>
          </cell>
          <cell r="DI120">
            <v>2648.4101105499999</v>
          </cell>
          <cell r="DJ120">
            <v>221.79169244000005</v>
          </cell>
          <cell r="DK120">
            <v>951.39924857999995</v>
          </cell>
          <cell r="DL120">
            <v>1337.37306115</v>
          </cell>
          <cell r="DM120">
            <v>137.84610837999995</v>
          </cell>
          <cell r="DN120">
            <v>3379.4845325921287</v>
          </cell>
          <cell r="DS120">
            <v>73</v>
          </cell>
          <cell r="DT120">
            <v>202.23975001333304</v>
          </cell>
          <cell r="DU120">
            <v>340.55043894068166</v>
          </cell>
          <cell r="DV120">
            <v>2763.6943436381139</v>
          </cell>
          <cell r="DW120">
            <v>202.23975001333304</v>
          </cell>
          <cell r="DX120" t="str">
            <v/>
          </cell>
          <cell r="DY120" t="str">
            <v/>
          </cell>
          <cell r="DZ120" t="str">
            <v/>
          </cell>
          <cell r="EA120" t="str">
            <v/>
          </cell>
          <cell r="EB120">
            <v>0</v>
          </cell>
          <cell r="EC120">
            <v>1131.7356273999999</v>
          </cell>
          <cell r="ED120">
            <v>17.569210549999998</v>
          </cell>
          <cell r="EE120">
            <v>335.6327546</v>
          </cell>
          <cell r="EF120">
            <v>669.69608814999992</v>
          </cell>
          <cell r="EG120">
            <v>108.83757410000001</v>
          </cell>
          <cell r="EH120">
            <v>210.02252780000001</v>
          </cell>
          <cell r="EI120">
            <v>3.2610385900000001</v>
          </cell>
          <cell r="EJ120">
            <v>51.45580812</v>
          </cell>
          <cell r="EK120">
            <v>131.85455195</v>
          </cell>
          <cell r="EL120">
            <v>23.451129139999999</v>
          </cell>
          <cell r="EM120">
            <v>921.71309960000008</v>
          </cell>
          <cell r="EN120">
            <v>14.308171959999999</v>
          </cell>
          <cell r="EO120">
            <v>284.17694647999997</v>
          </cell>
          <cell r="EP120">
            <v>537.84153619999995</v>
          </cell>
          <cell r="EQ120">
            <v>85.386444960000006</v>
          </cell>
          <cell r="ER120">
            <v>0</v>
          </cell>
          <cell r="ES120">
            <v>0</v>
          </cell>
          <cell r="ET120">
            <v>0</v>
          </cell>
          <cell r="EU120">
            <v>0</v>
          </cell>
          <cell r="EV120">
            <v>0</v>
          </cell>
          <cell r="EW120">
            <v>0</v>
          </cell>
          <cell r="EX120">
            <v>0</v>
          </cell>
          <cell r="EY120">
            <v>0</v>
          </cell>
          <cell r="EZ120">
            <v>0</v>
          </cell>
          <cell r="FA120">
            <v>0</v>
          </cell>
          <cell r="FB120">
            <v>921.71309960000008</v>
          </cell>
          <cell r="FC120">
            <v>14.308171959999999</v>
          </cell>
          <cell r="FD120">
            <v>284.17694647999997</v>
          </cell>
          <cell r="FE120">
            <v>537.84153619999995</v>
          </cell>
          <cell r="FF120">
            <v>85.386444960000006</v>
          </cell>
          <cell r="FG120" t="str">
            <v/>
          </cell>
          <cell r="FH120" t="str">
            <v/>
          </cell>
          <cell r="FI120" t="str">
            <v/>
          </cell>
          <cell r="FJ120" t="str">
            <v/>
          </cell>
          <cell r="FK120">
            <v>0</v>
          </cell>
          <cell r="FN120">
            <v>11773.071493446381</v>
          </cell>
          <cell r="FO120">
            <v>0</v>
          </cell>
          <cell r="FP120">
            <v>376.37899999999996</v>
          </cell>
          <cell r="FQ120">
            <v>0</v>
          </cell>
          <cell r="FR120">
            <v>2003.7250082983335</v>
          </cell>
          <cell r="FS120">
            <v>1945.1350082983336</v>
          </cell>
          <cell r="FT120">
            <v>2.74</v>
          </cell>
          <cell r="FU120">
            <v>55.85</v>
          </cell>
          <cell r="FV120">
            <v>148252</v>
          </cell>
          <cell r="FW120">
            <v>0</v>
          </cell>
          <cell r="FX120">
            <v>148252</v>
          </cell>
          <cell r="FZ120">
            <v>758.40588715000001</v>
          </cell>
          <cell r="GA120">
            <v>0</v>
          </cell>
          <cell r="GB120">
            <v>14.109</v>
          </cell>
          <cell r="GC120">
            <v>0</v>
          </cell>
          <cell r="GD120">
            <v>323.55900000000003</v>
          </cell>
          <cell r="GE120">
            <v>323.55900000000003</v>
          </cell>
          <cell r="GF120">
            <v>0</v>
          </cell>
          <cell r="GG120">
            <v>0</v>
          </cell>
          <cell r="GH120">
            <v>5039</v>
          </cell>
          <cell r="GI120">
            <v>0</v>
          </cell>
          <cell r="GJ120">
            <v>5039</v>
          </cell>
          <cell r="GK120">
            <v>6140.1608410664994</v>
          </cell>
          <cell r="GL120">
            <v>0</v>
          </cell>
          <cell r="GM120">
            <v>258.77600000000001</v>
          </cell>
          <cell r="GN120">
            <v>0</v>
          </cell>
          <cell r="GO120">
            <v>1287.7640000000001</v>
          </cell>
          <cell r="GP120">
            <v>1232.03</v>
          </cell>
          <cell r="GQ120">
            <v>0</v>
          </cell>
          <cell r="GR120">
            <v>51.734000000000002</v>
          </cell>
          <cell r="GS120">
            <v>76404</v>
          </cell>
          <cell r="GT120">
            <v>0</v>
          </cell>
          <cell r="GU120">
            <v>76404</v>
          </cell>
          <cell r="GV120">
            <v>0</v>
          </cell>
          <cell r="GW120">
            <v>0</v>
          </cell>
          <cell r="GX120">
            <v>0</v>
          </cell>
          <cell r="GY120">
            <v>0</v>
          </cell>
          <cell r="GZ120">
            <v>0</v>
          </cell>
          <cell r="HA120">
            <v>0</v>
          </cell>
          <cell r="HB120">
            <v>0</v>
          </cell>
          <cell r="HC120">
            <v>0</v>
          </cell>
          <cell r="HD120">
            <v>0</v>
          </cell>
          <cell r="HE120">
            <v>0</v>
          </cell>
          <cell r="HF120">
            <v>0</v>
          </cell>
          <cell r="HG120">
            <v>0</v>
          </cell>
          <cell r="HH120">
            <v>0</v>
          </cell>
          <cell r="HI120">
            <v>0</v>
          </cell>
          <cell r="HJ120">
            <v>0</v>
          </cell>
          <cell r="HK120">
            <v>0</v>
          </cell>
          <cell r="HL120">
            <v>0</v>
          </cell>
          <cell r="HM120">
            <v>0</v>
          </cell>
          <cell r="HN120">
            <v>0</v>
          </cell>
          <cell r="HO120">
            <v>0</v>
          </cell>
          <cell r="HP120">
            <v>0</v>
          </cell>
          <cell r="HQ120">
            <v>0</v>
          </cell>
          <cell r="HR120">
            <v>1143.433344503333</v>
          </cell>
          <cell r="HS120">
            <v>0</v>
          </cell>
          <cell r="HT120">
            <v>105</v>
          </cell>
          <cell r="HU120">
            <v>0</v>
          </cell>
          <cell r="HV120">
            <v>0</v>
          </cell>
          <cell r="HW120">
            <v>0</v>
          </cell>
          <cell r="HX120">
            <v>0</v>
          </cell>
          <cell r="HY120">
            <v>0</v>
          </cell>
          <cell r="HZ120">
            <v>1</v>
          </cell>
          <cell r="IA120">
            <v>0</v>
          </cell>
          <cell r="IB120">
            <v>1</v>
          </cell>
          <cell r="IC120">
            <v>4996.7274965631668</v>
          </cell>
          <cell r="ID120">
            <v>0</v>
          </cell>
          <cell r="IE120">
            <v>153.77599999999998</v>
          </cell>
          <cell r="IF120">
            <v>0</v>
          </cell>
          <cell r="IG120">
            <v>1287.7640000000001</v>
          </cell>
          <cell r="IH120">
            <v>1232.03</v>
          </cell>
          <cell r="II120">
            <v>0</v>
          </cell>
          <cell r="IJ120">
            <v>51.734000000000002</v>
          </cell>
          <cell r="IK120">
            <v>76403</v>
          </cell>
          <cell r="IL120">
            <v>0</v>
          </cell>
          <cell r="IM120">
            <v>76403</v>
          </cell>
          <cell r="IN120">
            <v>0</v>
          </cell>
          <cell r="IO120">
            <v>0</v>
          </cell>
          <cell r="IP120">
            <v>0</v>
          </cell>
          <cell r="IQ120">
            <v>0</v>
          </cell>
          <cell r="IR120">
            <v>0</v>
          </cell>
          <cell r="IS120">
            <v>0</v>
          </cell>
          <cell r="IT120">
            <v>0</v>
          </cell>
          <cell r="IU120">
            <v>0</v>
          </cell>
          <cell r="IV120">
            <v>0</v>
          </cell>
          <cell r="IW120">
            <v>0</v>
          </cell>
          <cell r="IX120">
            <v>0</v>
          </cell>
          <cell r="IY120">
            <v>509.59348974</v>
          </cell>
          <cell r="IZ120">
            <v>0</v>
          </cell>
          <cell r="JA120">
            <v>24.921999999999997</v>
          </cell>
          <cell r="JB120">
            <v>0</v>
          </cell>
          <cell r="JC120">
            <v>377.14400000000001</v>
          </cell>
          <cell r="JD120">
            <v>377.14400000000001</v>
          </cell>
          <cell r="JE120">
            <v>0</v>
          </cell>
          <cell r="JF120">
            <v>0</v>
          </cell>
          <cell r="JG120">
            <v>33</v>
          </cell>
          <cell r="JH120">
            <v>0</v>
          </cell>
          <cell r="JI120">
            <v>33</v>
          </cell>
          <cell r="JJ120">
            <v>166.82267041</v>
          </cell>
          <cell r="JK120">
            <v>0</v>
          </cell>
          <cell r="JL120">
            <v>7.0890000000000004</v>
          </cell>
          <cell r="JM120">
            <v>0</v>
          </cell>
          <cell r="JN120">
            <v>126.196</v>
          </cell>
          <cell r="JO120">
            <v>126.196</v>
          </cell>
          <cell r="JP120">
            <v>0</v>
          </cell>
          <cell r="JQ120">
            <v>0</v>
          </cell>
          <cell r="JR120">
            <v>1</v>
          </cell>
          <cell r="JS120">
            <v>0</v>
          </cell>
          <cell r="JT120">
            <v>1</v>
          </cell>
          <cell r="JU120">
            <v>342.77081932999999</v>
          </cell>
          <cell r="JV120">
            <v>0</v>
          </cell>
          <cell r="JW120">
            <v>17.832999999999998</v>
          </cell>
          <cell r="JX120">
            <v>0</v>
          </cell>
          <cell r="JY120">
            <v>250.94800000000001</v>
          </cell>
          <cell r="JZ120">
            <v>250.94800000000001</v>
          </cell>
          <cell r="KA120">
            <v>0</v>
          </cell>
          <cell r="KB120">
            <v>0</v>
          </cell>
          <cell r="KC120">
            <v>32</v>
          </cell>
          <cell r="KD120">
            <v>0</v>
          </cell>
          <cell r="KE120">
            <v>32</v>
          </cell>
          <cell r="KF120">
            <v>0</v>
          </cell>
          <cell r="KG120">
            <v>0</v>
          </cell>
          <cell r="KH120">
            <v>0</v>
          </cell>
          <cell r="KI120">
            <v>0</v>
          </cell>
          <cell r="KJ120">
            <v>0</v>
          </cell>
          <cell r="KK120">
            <v>0</v>
          </cell>
          <cell r="KL120">
            <v>0</v>
          </cell>
          <cell r="KM120">
            <v>0</v>
          </cell>
          <cell r="KN120">
            <v>0</v>
          </cell>
          <cell r="KO120">
            <v>0</v>
          </cell>
          <cell r="KP120">
            <v>0</v>
          </cell>
          <cell r="KQ120">
            <v>0</v>
          </cell>
          <cell r="KR120">
            <v>0</v>
          </cell>
          <cell r="KS120">
            <v>0</v>
          </cell>
          <cell r="KT120">
            <v>0</v>
          </cell>
          <cell r="KU120">
            <v>0</v>
          </cell>
          <cell r="KV120">
            <v>0</v>
          </cell>
          <cell r="KW120">
            <v>0</v>
          </cell>
          <cell r="KX120">
            <v>0</v>
          </cell>
          <cell r="KY120">
            <v>0</v>
          </cell>
          <cell r="KZ120">
            <v>0</v>
          </cell>
          <cell r="LA120">
            <v>0</v>
          </cell>
          <cell r="LB120">
            <v>342.77081932999999</v>
          </cell>
          <cell r="LC120">
            <v>0</v>
          </cell>
          <cell r="LD120">
            <v>17.832999999999998</v>
          </cell>
          <cell r="LE120">
            <v>0</v>
          </cell>
          <cell r="LF120">
            <v>250.94800000000001</v>
          </cell>
          <cell r="LG120">
            <v>250.94800000000001</v>
          </cell>
          <cell r="LH120">
            <v>0</v>
          </cell>
          <cell r="LI120">
            <v>0</v>
          </cell>
          <cell r="LJ120">
            <v>32</v>
          </cell>
          <cell r="LK120">
            <v>0</v>
          </cell>
          <cell r="LL120">
            <v>32</v>
          </cell>
          <cell r="LQ120">
            <v>0</v>
          </cell>
          <cell r="LR120">
            <v>55.8</v>
          </cell>
          <cell r="LS120">
            <v>0</v>
          </cell>
          <cell r="LT120">
            <v>0</v>
          </cell>
          <cell r="LU120">
            <v>0</v>
          </cell>
          <cell r="LX120">
            <v>0</v>
          </cell>
          <cell r="LY120">
            <v>0</v>
          </cell>
          <cell r="LZ120">
            <v>0</v>
          </cell>
          <cell r="MA120">
            <v>0</v>
          </cell>
          <cell r="MB120">
            <v>0</v>
          </cell>
          <cell r="MC120">
            <v>0</v>
          </cell>
          <cell r="MD120">
            <v>0</v>
          </cell>
          <cell r="ME120">
            <v>0</v>
          </cell>
          <cell r="MF120">
            <v>0</v>
          </cell>
          <cell r="MG120">
            <v>0</v>
          </cell>
          <cell r="MH120">
            <v>0</v>
          </cell>
          <cell r="MI120">
            <v>0</v>
          </cell>
          <cell r="MJ120">
            <v>0</v>
          </cell>
          <cell r="MK120">
            <v>0</v>
          </cell>
          <cell r="ML120">
            <v>0</v>
          </cell>
          <cell r="MM120">
            <v>0</v>
          </cell>
          <cell r="MN120">
            <v>0</v>
          </cell>
          <cell r="MO120">
            <v>0</v>
          </cell>
          <cell r="MP120">
            <v>0</v>
          </cell>
          <cell r="MQ120">
            <v>0</v>
          </cell>
          <cell r="MR120">
            <v>0</v>
          </cell>
          <cell r="MS120">
            <v>0</v>
          </cell>
          <cell r="MT120">
            <v>0</v>
          </cell>
          <cell r="MU120">
            <v>0</v>
          </cell>
          <cell r="MV120">
            <v>0</v>
          </cell>
          <cell r="MW120">
            <v>0</v>
          </cell>
          <cell r="MX120">
            <v>0</v>
          </cell>
          <cell r="MY120">
            <v>0</v>
          </cell>
          <cell r="MZ120">
            <v>0</v>
          </cell>
          <cell r="NA120">
            <v>0</v>
          </cell>
          <cell r="NB120">
            <v>0</v>
          </cell>
          <cell r="NC120">
            <v>0</v>
          </cell>
          <cell r="ND120">
            <v>0</v>
          </cell>
          <cell r="NE120">
            <v>0</v>
          </cell>
          <cell r="NF120">
            <v>0</v>
          </cell>
          <cell r="NG120">
            <v>0</v>
          </cell>
          <cell r="NH120">
            <v>0</v>
          </cell>
          <cell r="NI120">
            <v>0</v>
          </cell>
          <cell r="NJ120">
            <v>0</v>
          </cell>
          <cell r="NK120">
            <v>0</v>
          </cell>
          <cell r="NL120">
            <v>0</v>
          </cell>
          <cell r="NM120">
            <v>0</v>
          </cell>
          <cell r="NN120">
            <v>0</v>
          </cell>
          <cell r="NO120">
            <v>0</v>
          </cell>
          <cell r="NP120">
            <v>0</v>
          </cell>
          <cell r="NQ120">
            <v>0</v>
          </cell>
          <cell r="NR120">
            <v>0</v>
          </cell>
          <cell r="NS120">
            <v>0</v>
          </cell>
          <cell r="NT120">
            <v>0</v>
          </cell>
          <cell r="NU120">
            <v>0</v>
          </cell>
          <cell r="NV120">
            <v>0</v>
          </cell>
          <cell r="NW120">
            <v>0</v>
          </cell>
          <cell r="NX120">
            <v>0</v>
          </cell>
          <cell r="NY120">
            <v>0</v>
          </cell>
          <cell r="NZ120">
            <v>0</v>
          </cell>
          <cell r="OA120">
            <v>0</v>
          </cell>
          <cell r="OB120">
            <v>0</v>
          </cell>
          <cell r="OC120">
            <v>0</v>
          </cell>
          <cell r="OD120">
            <v>0</v>
          </cell>
          <cell r="OE120">
            <v>0</v>
          </cell>
          <cell r="OF120">
            <v>0</v>
          </cell>
          <cell r="OG120">
            <v>0</v>
          </cell>
          <cell r="OH120">
            <v>0</v>
          </cell>
          <cell r="OI120">
            <v>0</v>
          </cell>
          <cell r="OJ120">
            <v>0</v>
          </cell>
          <cell r="OL120" t="str">
            <v>нд</v>
          </cell>
          <cell r="OM120" t="str">
            <v>нд</v>
          </cell>
          <cell r="ON120" t="str">
            <v>нд</v>
          </cell>
          <cell r="OO120" t="str">
            <v>нд</v>
          </cell>
          <cell r="OP120" t="str">
            <v>нд</v>
          </cell>
          <cell r="OT120">
            <v>9766.9821273165726</v>
          </cell>
          <cell r="OV120">
            <v>709.20500000000004</v>
          </cell>
          <cell r="OW120">
            <v>119.191</v>
          </cell>
          <cell r="OX120">
            <v>0</v>
          </cell>
          <cell r="OY120">
            <v>10851</v>
          </cell>
          <cell r="OZ120">
            <v>2146.0064287200003</v>
          </cell>
        </row>
        <row r="121">
          <cell r="A121" t="str">
            <v>Г</v>
          </cell>
          <cell r="B121" t="str">
            <v>1.2.4.2.1</v>
          </cell>
          <cell r="C121" t="str">
            <v>Строительство, реконструкция, модернизация и техническое перевооружение источников тепловой энергии, всего, в том числе:</v>
          </cell>
          <cell r="D121" t="str">
            <v>Г</v>
          </cell>
          <cell r="E121">
            <v>0</v>
          </cell>
          <cell r="H121">
            <v>0</v>
          </cell>
          <cell r="J121">
            <v>3932.6022027855006</v>
          </cell>
          <cell r="K121">
            <v>0</v>
          </cell>
          <cell r="L121">
            <v>3932.6022027855006</v>
          </cell>
          <cell r="M121">
            <v>818.12398278000001</v>
          </cell>
          <cell r="N121">
            <v>0</v>
          </cell>
          <cell r="O121">
            <v>245.11748446749993</v>
          </cell>
          <cell r="P121">
            <v>749.55393913499995</v>
          </cell>
          <cell r="Q121">
            <v>2119.8067964030001</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cell r="AO121">
            <v>0</v>
          </cell>
          <cell r="AP121">
            <v>0</v>
          </cell>
          <cell r="AQ121">
            <v>0</v>
          </cell>
          <cell r="AR121">
            <v>0</v>
          </cell>
          <cell r="AS121">
            <v>0</v>
          </cell>
          <cell r="AT121">
            <v>0</v>
          </cell>
          <cell r="AU121">
            <v>0</v>
          </cell>
          <cell r="AV121">
            <v>0</v>
          </cell>
          <cell r="AW121">
            <v>0</v>
          </cell>
          <cell r="AX121">
            <v>0</v>
          </cell>
          <cell r="AY121">
            <v>0</v>
          </cell>
          <cell r="AZ121">
            <v>0</v>
          </cell>
          <cell r="BA121">
            <v>0</v>
          </cell>
          <cell r="BB121" t="str">
            <v/>
          </cell>
          <cell r="BC121" t="str">
            <v/>
          </cell>
          <cell r="BD121" t="str">
            <v/>
          </cell>
          <cell r="BE121" t="str">
            <v/>
          </cell>
          <cell r="BF121">
            <v>0</v>
          </cell>
          <cell r="BG121">
            <v>0</v>
          </cell>
          <cell r="BH121">
            <v>0</v>
          </cell>
          <cell r="BI121">
            <v>0</v>
          </cell>
          <cell r="BJ121">
            <v>0</v>
          </cell>
          <cell r="BK121">
            <v>0</v>
          </cell>
          <cell r="BL121">
            <v>0</v>
          </cell>
          <cell r="BM121">
            <v>0</v>
          </cell>
          <cell r="BN121">
            <v>0</v>
          </cell>
          <cell r="BO121">
            <v>0</v>
          </cell>
          <cell r="BP121">
            <v>0</v>
          </cell>
          <cell r="BQ121">
            <v>0</v>
          </cell>
          <cell r="BR121">
            <v>0</v>
          </cell>
          <cell r="BS121">
            <v>0</v>
          </cell>
          <cell r="BT121">
            <v>0</v>
          </cell>
          <cell r="BU121">
            <v>0</v>
          </cell>
          <cell r="BV121">
            <v>0</v>
          </cell>
          <cell r="BW121">
            <v>0</v>
          </cell>
          <cell r="BX121">
            <v>0</v>
          </cell>
          <cell r="BY121">
            <v>0</v>
          </cell>
          <cell r="BZ121">
            <v>0</v>
          </cell>
          <cell r="CA121">
            <v>0</v>
          </cell>
          <cell r="CB121">
            <v>0</v>
          </cell>
          <cell r="CC121">
            <v>0</v>
          </cell>
          <cell r="CD121">
            <v>0</v>
          </cell>
          <cell r="CE121">
            <v>0</v>
          </cell>
          <cell r="CF121">
            <v>0</v>
          </cell>
          <cell r="CG121">
            <v>0</v>
          </cell>
          <cell r="CH121">
            <v>0</v>
          </cell>
          <cell r="CI121">
            <v>0</v>
          </cell>
          <cell r="CJ121">
            <v>0</v>
          </cell>
          <cell r="CK121">
            <v>0</v>
          </cell>
          <cell r="CL121">
            <v>0</v>
          </cell>
          <cell r="CM121">
            <v>0</v>
          </cell>
          <cell r="CN121">
            <v>0</v>
          </cell>
          <cell r="CO121">
            <v>0</v>
          </cell>
          <cell r="CP121">
            <v>0</v>
          </cell>
          <cell r="CQ121" t="str">
            <v/>
          </cell>
          <cell r="CR121" t="str">
            <v/>
          </cell>
          <cell r="CS121" t="str">
            <v/>
          </cell>
          <cell r="CT121" t="str">
            <v/>
          </cell>
          <cell r="CU121">
            <v>0</v>
          </cell>
          <cell r="CX121">
            <v>11773.071493446381</v>
          </cell>
          <cell r="CY121">
            <v>2007.6103241393257</v>
          </cell>
          <cell r="CZ121">
            <v>3841.5348877713004</v>
          </cell>
          <cell r="DA121">
            <v>3963.2928893735866</v>
          </cell>
          <cell r="DB121">
            <v>1960.6333921621663</v>
          </cell>
          <cell r="DE121">
            <v>0</v>
          </cell>
          <cell r="DG121">
            <v>2648.4101105499999</v>
          </cell>
          <cell r="DH121">
            <v>0</v>
          </cell>
          <cell r="DI121">
            <v>2648.4101105499999</v>
          </cell>
          <cell r="DJ121">
            <v>221.79169244000005</v>
          </cell>
          <cell r="DK121">
            <v>951.39924857999995</v>
          </cell>
          <cell r="DL121">
            <v>1337.37306115</v>
          </cell>
          <cell r="DM121">
            <v>137.84610837999995</v>
          </cell>
          <cell r="DN121">
            <v>3379.4845325921287</v>
          </cell>
          <cell r="DS121">
            <v>73</v>
          </cell>
          <cell r="DT121">
            <v>202.23975001333304</v>
          </cell>
          <cell r="DU121">
            <v>340.55043894068166</v>
          </cell>
          <cell r="DV121">
            <v>2763.6943436381139</v>
          </cell>
          <cell r="DW121">
            <v>202.23975001333304</v>
          </cell>
          <cell r="DX121" t="str">
            <v/>
          </cell>
          <cell r="DY121" t="str">
            <v/>
          </cell>
          <cell r="DZ121" t="str">
            <v/>
          </cell>
          <cell r="EA121" t="str">
            <v/>
          </cell>
          <cell r="EB121">
            <v>0</v>
          </cell>
          <cell r="EC121">
            <v>1131.7356273999999</v>
          </cell>
          <cell r="ED121">
            <v>17.569210549999998</v>
          </cell>
          <cell r="EE121">
            <v>335.6327546</v>
          </cell>
          <cell r="EF121">
            <v>669.69608814999992</v>
          </cell>
          <cell r="EG121">
            <v>108.83757410000001</v>
          </cell>
          <cell r="EH121">
            <v>210.02252780000001</v>
          </cell>
          <cell r="EI121">
            <v>3.2610385900000001</v>
          </cell>
          <cell r="EJ121">
            <v>51.45580812</v>
          </cell>
          <cell r="EK121">
            <v>131.85455195</v>
          </cell>
          <cell r="EL121">
            <v>23.451129139999999</v>
          </cell>
          <cell r="EM121">
            <v>921.71309960000008</v>
          </cell>
          <cell r="EN121">
            <v>14.308171959999999</v>
          </cell>
          <cell r="EO121">
            <v>284.17694647999997</v>
          </cell>
          <cell r="EP121">
            <v>537.84153619999995</v>
          </cell>
          <cell r="EQ121">
            <v>85.386444960000006</v>
          </cell>
          <cell r="ER121">
            <v>0</v>
          </cell>
          <cell r="ES121">
            <v>0</v>
          </cell>
          <cell r="ET121">
            <v>0</v>
          </cell>
          <cell r="EU121">
            <v>0</v>
          </cell>
          <cell r="EV121">
            <v>0</v>
          </cell>
          <cell r="EW121">
            <v>0</v>
          </cell>
          <cell r="EX121">
            <v>0</v>
          </cell>
          <cell r="EY121">
            <v>0</v>
          </cell>
          <cell r="EZ121">
            <v>0</v>
          </cell>
          <cell r="FA121">
            <v>0</v>
          </cell>
          <cell r="FB121">
            <v>921.71309960000008</v>
          </cell>
          <cell r="FC121">
            <v>14.308171959999999</v>
          </cell>
          <cell r="FD121">
            <v>284.17694647999997</v>
          </cell>
          <cell r="FE121">
            <v>537.84153619999995</v>
          </cell>
          <cell r="FF121">
            <v>85.386444960000006</v>
          </cell>
          <cell r="FG121" t="str">
            <v/>
          </cell>
          <cell r="FH121" t="str">
            <v/>
          </cell>
          <cell r="FI121" t="str">
            <v/>
          </cell>
          <cell r="FJ121" t="str">
            <v/>
          </cell>
          <cell r="FK121">
            <v>0</v>
          </cell>
          <cell r="FN121">
            <v>11773.071493446381</v>
          </cell>
          <cell r="FO121">
            <v>0</v>
          </cell>
          <cell r="FP121">
            <v>376.37899999999996</v>
          </cell>
          <cell r="FQ121">
            <v>0</v>
          </cell>
          <cell r="FR121">
            <v>2003.7250082983335</v>
          </cell>
          <cell r="FS121">
            <v>1945.1350082983336</v>
          </cell>
          <cell r="FT121">
            <v>2.74</v>
          </cell>
          <cell r="FU121">
            <v>55.85</v>
          </cell>
          <cell r="FV121">
            <v>148252</v>
          </cell>
          <cell r="FW121">
            <v>0</v>
          </cell>
          <cell r="FX121">
            <v>148252</v>
          </cell>
          <cell r="FZ121">
            <v>758.40588715000001</v>
          </cell>
          <cell r="GA121">
            <v>0</v>
          </cell>
          <cell r="GB121">
            <v>14.109</v>
          </cell>
          <cell r="GC121">
            <v>0</v>
          </cell>
          <cell r="GD121">
            <v>323.55900000000003</v>
          </cell>
          <cell r="GE121">
            <v>323.55900000000003</v>
          </cell>
          <cell r="GF121">
            <v>0</v>
          </cell>
          <cell r="GG121">
            <v>0</v>
          </cell>
          <cell r="GH121">
            <v>5039</v>
          </cell>
          <cell r="GI121">
            <v>0</v>
          </cell>
          <cell r="GJ121">
            <v>5039</v>
          </cell>
          <cell r="GK121">
            <v>6140.1608410664994</v>
          </cell>
          <cell r="GL121">
            <v>0</v>
          </cell>
          <cell r="GM121">
            <v>258.77600000000001</v>
          </cell>
          <cell r="GN121">
            <v>0</v>
          </cell>
          <cell r="GO121">
            <v>1287.7640000000001</v>
          </cell>
          <cell r="GP121">
            <v>1232.03</v>
          </cell>
          <cell r="GQ121">
            <v>0</v>
          </cell>
          <cell r="GR121">
            <v>51.734000000000002</v>
          </cell>
          <cell r="GS121">
            <v>76404</v>
          </cell>
          <cell r="GT121">
            <v>0</v>
          </cell>
          <cell r="GU121">
            <v>76404</v>
          </cell>
          <cell r="GV121">
            <v>0</v>
          </cell>
          <cell r="GW121">
            <v>0</v>
          </cell>
          <cell r="GX121">
            <v>0</v>
          </cell>
          <cell r="GY121">
            <v>0</v>
          </cell>
          <cell r="GZ121">
            <v>0</v>
          </cell>
          <cell r="HA121">
            <v>0</v>
          </cell>
          <cell r="HB121">
            <v>0</v>
          </cell>
          <cell r="HC121">
            <v>0</v>
          </cell>
          <cell r="HD121">
            <v>0</v>
          </cell>
          <cell r="HE121">
            <v>0</v>
          </cell>
          <cell r="HF121">
            <v>0</v>
          </cell>
          <cell r="HG121">
            <v>0</v>
          </cell>
          <cell r="HH121">
            <v>0</v>
          </cell>
          <cell r="HI121">
            <v>0</v>
          </cell>
          <cell r="HJ121">
            <v>0</v>
          </cell>
          <cell r="HK121">
            <v>0</v>
          </cell>
          <cell r="HL121">
            <v>0</v>
          </cell>
          <cell r="HM121">
            <v>0</v>
          </cell>
          <cell r="HN121">
            <v>0</v>
          </cell>
          <cell r="HO121">
            <v>0</v>
          </cell>
          <cell r="HP121">
            <v>0</v>
          </cell>
          <cell r="HQ121">
            <v>0</v>
          </cell>
          <cell r="HR121">
            <v>1143.433344503333</v>
          </cell>
          <cell r="HS121">
            <v>0</v>
          </cell>
          <cell r="HT121">
            <v>105</v>
          </cell>
          <cell r="HU121">
            <v>0</v>
          </cell>
          <cell r="HV121">
            <v>0</v>
          </cell>
          <cell r="HW121">
            <v>0</v>
          </cell>
          <cell r="HX121">
            <v>0</v>
          </cell>
          <cell r="HY121">
            <v>0</v>
          </cell>
          <cell r="HZ121">
            <v>1</v>
          </cell>
          <cell r="IA121">
            <v>0</v>
          </cell>
          <cell r="IB121">
            <v>1</v>
          </cell>
          <cell r="IC121">
            <v>4996.7274965631668</v>
          </cell>
          <cell r="ID121">
            <v>0</v>
          </cell>
          <cell r="IE121">
            <v>153.77599999999998</v>
          </cell>
          <cell r="IF121">
            <v>0</v>
          </cell>
          <cell r="IG121">
            <v>1287.7640000000001</v>
          </cell>
          <cell r="IH121">
            <v>1232.03</v>
          </cell>
          <cell r="II121">
            <v>0</v>
          </cell>
          <cell r="IJ121">
            <v>51.734000000000002</v>
          </cell>
          <cell r="IK121">
            <v>76403</v>
          </cell>
          <cell r="IL121">
            <v>0</v>
          </cell>
          <cell r="IM121">
            <v>76403</v>
          </cell>
          <cell r="IN121">
            <v>0</v>
          </cell>
          <cell r="IO121">
            <v>0</v>
          </cell>
          <cell r="IP121">
            <v>0</v>
          </cell>
          <cell r="IQ121">
            <v>0</v>
          </cell>
          <cell r="IR121">
            <v>0</v>
          </cell>
          <cell r="IS121">
            <v>0</v>
          </cell>
          <cell r="IT121">
            <v>0</v>
          </cell>
          <cell r="IU121">
            <v>0</v>
          </cell>
          <cell r="IV121">
            <v>0</v>
          </cell>
          <cell r="IW121">
            <v>0</v>
          </cell>
          <cell r="IX121">
            <v>0</v>
          </cell>
          <cell r="IY121">
            <v>509.59348974</v>
          </cell>
          <cell r="IZ121">
            <v>0</v>
          </cell>
          <cell r="JA121">
            <v>24.921999999999997</v>
          </cell>
          <cell r="JB121">
            <v>0</v>
          </cell>
          <cell r="JC121">
            <v>377.14400000000001</v>
          </cell>
          <cell r="JD121">
            <v>377.14400000000001</v>
          </cell>
          <cell r="JE121">
            <v>0</v>
          </cell>
          <cell r="JF121">
            <v>0</v>
          </cell>
          <cell r="JG121">
            <v>33</v>
          </cell>
          <cell r="JH121">
            <v>0</v>
          </cell>
          <cell r="JI121">
            <v>33</v>
          </cell>
          <cell r="JJ121">
            <v>166.82267041</v>
          </cell>
          <cell r="JK121">
            <v>0</v>
          </cell>
          <cell r="JL121">
            <v>7.0890000000000004</v>
          </cell>
          <cell r="JM121">
            <v>0</v>
          </cell>
          <cell r="JN121">
            <v>126.196</v>
          </cell>
          <cell r="JO121">
            <v>126.196</v>
          </cell>
          <cell r="JP121">
            <v>0</v>
          </cell>
          <cell r="JQ121">
            <v>0</v>
          </cell>
          <cell r="JR121">
            <v>1</v>
          </cell>
          <cell r="JS121">
            <v>0</v>
          </cell>
          <cell r="JT121">
            <v>1</v>
          </cell>
          <cell r="JU121">
            <v>342.77081932999999</v>
          </cell>
          <cell r="JV121">
            <v>0</v>
          </cell>
          <cell r="JW121">
            <v>17.832999999999998</v>
          </cell>
          <cell r="JX121">
            <v>0</v>
          </cell>
          <cell r="JY121">
            <v>250.94800000000001</v>
          </cell>
          <cell r="JZ121">
            <v>250.94800000000001</v>
          </cell>
          <cell r="KA121">
            <v>0</v>
          </cell>
          <cell r="KB121">
            <v>0</v>
          </cell>
          <cell r="KC121">
            <v>32</v>
          </cell>
          <cell r="KD121">
            <v>0</v>
          </cell>
          <cell r="KE121">
            <v>32</v>
          </cell>
          <cell r="KF121">
            <v>0</v>
          </cell>
          <cell r="KG121">
            <v>0</v>
          </cell>
          <cell r="KH121">
            <v>0</v>
          </cell>
          <cell r="KI121">
            <v>0</v>
          </cell>
          <cell r="KJ121">
            <v>0</v>
          </cell>
          <cell r="KK121">
            <v>0</v>
          </cell>
          <cell r="KL121">
            <v>0</v>
          </cell>
          <cell r="KM121">
            <v>0</v>
          </cell>
          <cell r="KN121">
            <v>0</v>
          </cell>
          <cell r="KO121">
            <v>0</v>
          </cell>
          <cell r="KP121">
            <v>0</v>
          </cell>
          <cell r="KQ121">
            <v>0</v>
          </cell>
          <cell r="KR121">
            <v>0</v>
          </cell>
          <cell r="KS121">
            <v>0</v>
          </cell>
          <cell r="KT121">
            <v>0</v>
          </cell>
          <cell r="KU121">
            <v>0</v>
          </cell>
          <cell r="KV121">
            <v>0</v>
          </cell>
          <cell r="KW121">
            <v>0</v>
          </cell>
          <cell r="KX121">
            <v>0</v>
          </cell>
          <cell r="KY121">
            <v>0</v>
          </cell>
          <cell r="KZ121">
            <v>0</v>
          </cell>
          <cell r="LA121">
            <v>0</v>
          </cell>
          <cell r="LB121">
            <v>342.77081932999999</v>
          </cell>
          <cell r="LC121">
            <v>0</v>
          </cell>
          <cell r="LD121">
            <v>17.832999999999998</v>
          </cell>
          <cell r="LE121">
            <v>0</v>
          </cell>
          <cell r="LF121">
            <v>250.94800000000001</v>
          </cell>
          <cell r="LG121">
            <v>250.94800000000001</v>
          </cell>
          <cell r="LH121">
            <v>0</v>
          </cell>
          <cell r="LI121">
            <v>0</v>
          </cell>
          <cell r="LJ121">
            <v>32</v>
          </cell>
          <cell r="LK121">
            <v>0</v>
          </cell>
          <cell r="LL121">
            <v>32</v>
          </cell>
          <cell r="LQ121">
            <v>0</v>
          </cell>
          <cell r="LR121">
            <v>55.8</v>
          </cell>
          <cell r="LS121">
            <v>0</v>
          </cell>
          <cell r="LT121">
            <v>0</v>
          </cell>
          <cell r="LU121">
            <v>0</v>
          </cell>
          <cell r="LX121">
            <v>0</v>
          </cell>
          <cell r="LY121">
            <v>0</v>
          </cell>
          <cell r="LZ121">
            <v>0</v>
          </cell>
          <cell r="MA121">
            <v>0</v>
          </cell>
          <cell r="MB121">
            <v>0</v>
          </cell>
          <cell r="MC121">
            <v>0</v>
          </cell>
          <cell r="MD121">
            <v>0</v>
          </cell>
          <cell r="ME121">
            <v>0</v>
          </cell>
          <cell r="MF121">
            <v>0</v>
          </cell>
          <cell r="MG121">
            <v>0</v>
          </cell>
          <cell r="MH121">
            <v>0</v>
          </cell>
          <cell r="MI121">
            <v>0</v>
          </cell>
          <cell r="MJ121">
            <v>0</v>
          </cell>
          <cell r="MK121">
            <v>0</v>
          </cell>
          <cell r="ML121">
            <v>0</v>
          </cell>
          <cell r="MM121">
            <v>0</v>
          </cell>
          <cell r="MN121">
            <v>0</v>
          </cell>
          <cell r="MO121">
            <v>0</v>
          </cell>
          <cell r="MP121">
            <v>0</v>
          </cell>
          <cell r="MQ121">
            <v>0</v>
          </cell>
          <cell r="MR121">
            <v>0</v>
          </cell>
          <cell r="MS121">
            <v>0</v>
          </cell>
          <cell r="MT121">
            <v>0</v>
          </cell>
          <cell r="MU121">
            <v>0</v>
          </cell>
          <cell r="MV121">
            <v>0</v>
          </cell>
          <cell r="MW121">
            <v>0</v>
          </cell>
          <cell r="MX121">
            <v>0</v>
          </cell>
          <cell r="MY121">
            <v>0</v>
          </cell>
          <cell r="MZ121">
            <v>0</v>
          </cell>
          <cell r="NA121">
            <v>0</v>
          </cell>
          <cell r="NB121">
            <v>0</v>
          </cell>
          <cell r="NC121">
            <v>0</v>
          </cell>
          <cell r="ND121">
            <v>0</v>
          </cell>
          <cell r="NE121">
            <v>0</v>
          </cell>
          <cell r="NF121">
            <v>0</v>
          </cell>
          <cell r="NG121">
            <v>0</v>
          </cell>
          <cell r="NH121">
            <v>0</v>
          </cell>
          <cell r="NI121">
            <v>0</v>
          </cell>
          <cell r="NJ121">
            <v>0</v>
          </cell>
          <cell r="NK121">
            <v>0</v>
          </cell>
          <cell r="NL121">
            <v>0</v>
          </cell>
          <cell r="NM121">
            <v>0</v>
          </cell>
          <cell r="NN121">
            <v>0</v>
          </cell>
          <cell r="NO121">
            <v>0</v>
          </cell>
          <cell r="NP121">
            <v>0</v>
          </cell>
          <cell r="NQ121">
            <v>0</v>
          </cell>
          <cell r="NR121">
            <v>0</v>
          </cell>
          <cell r="NS121">
            <v>0</v>
          </cell>
          <cell r="NT121">
            <v>0</v>
          </cell>
          <cell r="NU121">
            <v>0</v>
          </cell>
          <cell r="NV121">
            <v>0</v>
          </cell>
          <cell r="NW121">
            <v>0</v>
          </cell>
          <cell r="NX121">
            <v>0</v>
          </cell>
          <cell r="NY121">
            <v>0</v>
          </cell>
          <cell r="NZ121">
            <v>0</v>
          </cell>
          <cell r="OA121">
            <v>0</v>
          </cell>
          <cell r="OB121">
            <v>0</v>
          </cell>
          <cell r="OC121">
            <v>0</v>
          </cell>
          <cell r="OD121">
            <v>0</v>
          </cell>
          <cell r="OE121">
            <v>0</v>
          </cell>
          <cell r="OF121">
            <v>0</v>
          </cell>
          <cell r="OG121">
            <v>0</v>
          </cell>
          <cell r="OH121">
            <v>0</v>
          </cell>
          <cell r="OI121">
            <v>0</v>
          </cell>
          <cell r="OJ121">
            <v>0</v>
          </cell>
          <cell r="OL121" t="str">
            <v>нд</v>
          </cell>
          <cell r="OM121" t="str">
            <v>нд</v>
          </cell>
          <cell r="ON121" t="str">
            <v>нд</v>
          </cell>
          <cell r="OO121" t="str">
            <v>нд</v>
          </cell>
          <cell r="OP121" t="str">
            <v>нд</v>
          </cell>
          <cell r="OT121">
            <v>9766.9821273165726</v>
          </cell>
          <cell r="OV121">
            <v>709.20500000000004</v>
          </cell>
          <cell r="OW121">
            <v>119.191</v>
          </cell>
          <cell r="OX121">
            <v>0</v>
          </cell>
          <cell r="OY121">
            <v>10851</v>
          </cell>
          <cell r="OZ121">
            <v>2146.0064287200003</v>
          </cell>
        </row>
        <row r="122">
          <cell r="A122" t="str">
            <v>Г</v>
          </cell>
          <cell r="B122" t="str">
            <v>1.2.4.2.2</v>
          </cell>
          <cell r="C122" t="str">
            <v>Строительство, реконструкция, модернизация и техническое перевооружение тепловых сетей, всего, в том числе:</v>
          </cell>
          <cell r="D122" t="str">
            <v>Г</v>
          </cell>
          <cell r="E122">
            <v>0</v>
          </cell>
          <cell r="H122">
            <v>0</v>
          </cell>
          <cell r="J122">
            <v>3932.6022027855006</v>
          </cell>
          <cell r="K122">
            <v>0</v>
          </cell>
          <cell r="L122">
            <v>3932.6022027855006</v>
          </cell>
          <cell r="M122">
            <v>818.12398278000001</v>
          </cell>
          <cell r="N122">
            <v>0</v>
          </cell>
          <cell r="O122">
            <v>245.11748446749993</v>
          </cell>
          <cell r="P122">
            <v>749.55393913499995</v>
          </cell>
          <cell r="Q122">
            <v>2119.8067964030001</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cell r="AO122">
            <v>0</v>
          </cell>
          <cell r="AP122">
            <v>0</v>
          </cell>
          <cell r="AQ122">
            <v>0</v>
          </cell>
          <cell r="AR122">
            <v>0</v>
          </cell>
          <cell r="AS122">
            <v>0</v>
          </cell>
          <cell r="AT122">
            <v>0</v>
          </cell>
          <cell r="AU122">
            <v>0</v>
          </cell>
          <cell r="AV122">
            <v>0</v>
          </cell>
          <cell r="AW122">
            <v>0</v>
          </cell>
          <cell r="AX122">
            <v>0</v>
          </cell>
          <cell r="AY122">
            <v>0</v>
          </cell>
          <cell r="AZ122">
            <v>0</v>
          </cell>
          <cell r="BA122">
            <v>0</v>
          </cell>
          <cell r="BB122" t="str">
            <v/>
          </cell>
          <cell r="BC122" t="str">
            <v/>
          </cell>
          <cell r="BD122" t="str">
            <v/>
          </cell>
          <cell r="BE122" t="str">
            <v/>
          </cell>
          <cell r="BF122">
            <v>0</v>
          </cell>
          <cell r="BG122">
            <v>0</v>
          </cell>
          <cell r="BH122">
            <v>0</v>
          </cell>
          <cell r="BI122">
            <v>0</v>
          </cell>
          <cell r="BJ122">
            <v>0</v>
          </cell>
          <cell r="BK122">
            <v>0</v>
          </cell>
          <cell r="BL122">
            <v>0</v>
          </cell>
          <cell r="BM122">
            <v>0</v>
          </cell>
          <cell r="BN122">
            <v>0</v>
          </cell>
          <cell r="BO122">
            <v>0</v>
          </cell>
          <cell r="BP122">
            <v>0</v>
          </cell>
          <cell r="BQ122">
            <v>0</v>
          </cell>
          <cell r="BR122">
            <v>0</v>
          </cell>
          <cell r="BS122">
            <v>0</v>
          </cell>
          <cell r="BT122">
            <v>0</v>
          </cell>
          <cell r="BU122">
            <v>0</v>
          </cell>
          <cell r="BV122">
            <v>0</v>
          </cell>
          <cell r="BW122">
            <v>0</v>
          </cell>
          <cell r="BX122">
            <v>0</v>
          </cell>
          <cell r="BY122">
            <v>0</v>
          </cell>
          <cell r="BZ122">
            <v>0</v>
          </cell>
          <cell r="CA122">
            <v>0</v>
          </cell>
          <cell r="CB122">
            <v>0</v>
          </cell>
          <cell r="CC122">
            <v>0</v>
          </cell>
          <cell r="CD122">
            <v>0</v>
          </cell>
          <cell r="CE122">
            <v>0</v>
          </cell>
          <cell r="CF122">
            <v>0</v>
          </cell>
          <cell r="CG122">
            <v>0</v>
          </cell>
          <cell r="CH122">
            <v>0</v>
          </cell>
          <cell r="CI122">
            <v>0</v>
          </cell>
          <cell r="CJ122">
            <v>0</v>
          </cell>
          <cell r="CK122">
            <v>0</v>
          </cell>
          <cell r="CL122">
            <v>0</v>
          </cell>
          <cell r="CM122">
            <v>0</v>
          </cell>
          <cell r="CN122">
            <v>0</v>
          </cell>
          <cell r="CO122">
            <v>0</v>
          </cell>
          <cell r="CP122">
            <v>0</v>
          </cell>
          <cell r="CQ122" t="str">
            <v/>
          </cell>
          <cell r="CR122" t="str">
            <v/>
          </cell>
          <cell r="CS122" t="str">
            <v/>
          </cell>
          <cell r="CT122" t="str">
            <v/>
          </cell>
          <cell r="CU122">
            <v>0</v>
          </cell>
          <cell r="CX122">
            <v>11773.071493446381</v>
          </cell>
          <cell r="CY122">
            <v>2007.6103241393257</v>
          </cell>
          <cell r="CZ122">
            <v>3841.5348877713004</v>
          </cell>
          <cell r="DA122">
            <v>3963.2928893735866</v>
          </cell>
          <cell r="DB122">
            <v>1960.6333921621663</v>
          </cell>
          <cell r="DE122">
            <v>0</v>
          </cell>
          <cell r="DG122">
            <v>2648.4101105499999</v>
          </cell>
          <cell r="DH122">
            <v>0</v>
          </cell>
          <cell r="DI122">
            <v>2648.4101105499999</v>
          </cell>
          <cell r="DJ122">
            <v>221.79169244000005</v>
          </cell>
          <cell r="DK122">
            <v>951.39924857999995</v>
          </cell>
          <cell r="DL122">
            <v>1337.37306115</v>
          </cell>
          <cell r="DM122">
            <v>137.84610837999995</v>
          </cell>
          <cell r="DN122">
            <v>3379.4845325921287</v>
          </cell>
          <cell r="DS122">
            <v>73</v>
          </cell>
          <cell r="DT122">
            <v>202.23975001333304</v>
          </cell>
          <cell r="DU122">
            <v>340.55043894068166</v>
          </cell>
          <cell r="DV122">
            <v>2763.6943436381139</v>
          </cell>
          <cell r="DW122">
            <v>202.23975001333304</v>
          </cell>
          <cell r="DX122" t="str">
            <v/>
          </cell>
          <cell r="DY122" t="str">
            <v/>
          </cell>
          <cell r="DZ122" t="str">
            <v/>
          </cell>
          <cell r="EA122" t="str">
            <v/>
          </cell>
          <cell r="EB122">
            <v>0</v>
          </cell>
          <cell r="EC122">
            <v>1131.7356273999999</v>
          </cell>
          <cell r="ED122">
            <v>17.569210549999998</v>
          </cell>
          <cell r="EE122">
            <v>335.6327546</v>
          </cell>
          <cell r="EF122">
            <v>669.69608814999992</v>
          </cell>
          <cell r="EG122">
            <v>108.83757410000001</v>
          </cell>
          <cell r="EH122">
            <v>210.02252780000001</v>
          </cell>
          <cell r="EI122">
            <v>3.2610385900000001</v>
          </cell>
          <cell r="EJ122">
            <v>51.45580812</v>
          </cell>
          <cell r="EK122">
            <v>131.85455195</v>
          </cell>
          <cell r="EL122">
            <v>23.451129139999999</v>
          </cell>
          <cell r="EM122">
            <v>921.71309960000008</v>
          </cell>
          <cell r="EN122">
            <v>14.308171959999999</v>
          </cell>
          <cell r="EO122">
            <v>284.17694647999997</v>
          </cell>
          <cell r="EP122">
            <v>537.84153619999995</v>
          </cell>
          <cell r="EQ122">
            <v>85.386444960000006</v>
          </cell>
          <cell r="ER122">
            <v>0</v>
          </cell>
          <cell r="ES122">
            <v>0</v>
          </cell>
          <cell r="ET122">
            <v>0</v>
          </cell>
          <cell r="EU122">
            <v>0</v>
          </cell>
          <cell r="EV122">
            <v>0</v>
          </cell>
          <cell r="EW122">
            <v>0</v>
          </cell>
          <cell r="EX122">
            <v>0</v>
          </cell>
          <cell r="EY122">
            <v>0</v>
          </cell>
          <cell r="EZ122">
            <v>0</v>
          </cell>
          <cell r="FA122">
            <v>0</v>
          </cell>
          <cell r="FB122">
            <v>921.71309960000008</v>
          </cell>
          <cell r="FC122">
            <v>14.308171959999999</v>
          </cell>
          <cell r="FD122">
            <v>284.17694647999997</v>
          </cell>
          <cell r="FE122">
            <v>537.84153619999995</v>
          </cell>
          <cell r="FF122">
            <v>85.386444960000006</v>
          </cell>
          <cell r="FG122" t="str">
            <v/>
          </cell>
          <cell r="FH122" t="str">
            <v/>
          </cell>
          <cell r="FI122" t="str">
            <v/>
          </cell>
          <cell r="FJ122" t="str">
            <v/>
          </cell>
          <cell r="FK122">
            <v>0</v>
          </cell>
          <cell r="FN122">
            <v>11773.071493446381</v>
          </cell>
          <cell r="FO122">
            <v>0</v>
          </cell>
          <cell r="FP122">
            <v>376.37899999999996</v>
          </cell>
          <cell r="FQ122">
            <v>0</v>
          </cell>
          <cell r="FR122">
            <v>2003.7250082983335</v>
          </cell>
          <cell r="FS122">
            <v>1945.1350082983336</v>
          </cell>
          <cell r="FT122">
            <v>2.74</v>
          </cell>
          <cell r="FU122">
            <v>55.85</v>
          </cell>
          <cell r="FV122">
            <v>148252</v>
          </cell>
          <cell r="FW122">
            <v>0</v>
          </cell>
          <cell r="FX122">
            <v>148252</v>
          </cell>
          <cell r="FZ122">
            <v>758.40588715000001</v>
          </cell>
          <cell r="GA122">
            <v>0</v>
          </cell>
          <cell r="GB122">
            <v>14.109</v>
          </cell>
          <cell r="GC122">
            <v>0</v>
          </cell>
          <cell r="GD122">
            <v>323.55900000000003</v>
          </cell>
          <cell r="GE122">
            <v>323.55900000000003</v>
          </cell>
          <cell r="GF122">
            <v>0</v>
          </cell>
          <cell r="GG122">
            <v>0</v>
          </cell>
          <cell r="GH122">
            <v>5039</v>
          </cell>
          <cell r="GI122">
            <v>0</v>
          </cell>
          <cell r="GJ122">
            <v>5039</v>
          </cell>
          <cell r="GK122">
            <v>6140.1608410664994</v>
          </cell>
          <cell r="GL122">
            <v>0</v>
          </cell>
          <cell r="GM122">
            <v>258.77600000000001</v>
          </cell>
          <cell r="GN122">
            <v>0</v>
          </cell>
          <cell r="GO122">
            <v>1287.7640000000001</v>
          </cell>
          <cell r="GP122">
            <v>1232.03</v>
          </cell>
          <cell r="GQ122">
            <v>0</v>
          </cell>
          <cell r="GR122">
            <v>51.734000000000002</v>
          </cell>
          <cell r="GS122">
            <v>76404</v>
          </cell>
          <cell r="GT122">
            <v>0</v>
          </cell>
          <cell r="GU122">
            <v>76404</v>
          </cell>
          <cell r="GV122">
            <v>0</v>
          </cell>
          <cell r="GW122">
            <v>0</v>
          </cell>
          <cell r="GX122">
            <v>0</v>
          </cell>
          <cell r="GY122">
            <v>0</v>
          </cell>
          <cell r="GZ122">
            <v>0</v>
          </cell>
          <cell r="HA122">
            <v>0</v>
          </cell>
          <cell r="HB122">
            <v>0</v>
          </cell>
          <cell r="HC122">
            <v>0</v>
          </cell>
          <cell r="HD122">
            <v>0</v>
          </cell>
          <cell r="HE122">
            <v>0</v>
          </cell>
          <cell r="HF122">
            <v>0</v>
          </cell>
          <cell r="HG122">
            <v>0</v>
          </cell>
          <cell r="HH122">
            <v>0</v>
          </cell>
          <cell r="HI122">
            <v>0</v>
          </cell>
          <cell r="HJ122">
            <v>0</v>
          </cell>
          <cell r="HK122">
            <v>0</v>
          </cell>
          <cell r="HL122">
            <v>0</v>
          </cell>
          <cell r="HM122">
            <v>0</v>
          </cell>
          <cell r="HN122">
            <v>0</v>
          </cell>
          <cell r="HO122">
            <v>0</v>
          </cell>
          <cell r="HP122">
            <v>0</v>
          </cell>
          <cell r="HQ122">
            <v>0</v>
          </cell>
          <cell r="HR122">
            <v>1143.433344503333</v>
          </cell>
          <cell r="HS122">
            <v>0</v>
          </cell>
          <cell r="HT122">
            <v>105</v>
          </cell>
          <cell r="HU122">
            <v>0</v>
          </cell>
          <cell r="HV122">
            <v>0</v>
          </cell>
          <cell r="HW122">
            <v>0</v>
          </cell>
          <cell r="HX122">
            <v>0</v>
          </cell>
          <cell r="HY122">
            <v>0</v>
          </cell>
          <cell r="HZ122">
            <v>1</v>
          </cell>
          <cell r="IA122">
            <v>0</v>
          </cell>
          <cell r="IB122">
            <v>1</v>
          </cell>
          <cell r="IC122">
            <v>4996.7274965631668</v>
          </cell>
          <cell r="ID122">
            <v>0</v>
          </cell>
          <cell r="IE122">
            <v>153.77599999999998</v>
          </cell>
          <cell r="IF122">
            <v>0</v>
          </cell>
          <cell r="IG122">
            <v>1287.7640000000001</v>
          </cell>
          <cell r="IH122">
            <v>1232.03</v>
          </cell>
          <cell r="II122">
            <v>0</v>
          </cell>
          <cell r="IJ122">
            <v>51.734000000000002</v>
          </cell>
          <cell r="IK122">
            <v>76403</v>
          </cell>
          <cell r="IL122">
            <v>0</v>
          </cell>
          <cell r="IM122">
            <v>76403</v>
          </cell>
          <cell r="IN122">
            <v>0</v>
          </cell>
          <cell r="IO122">
            <v>0</v>
          </cell>
          <cell r="IP122">
            <v>0</v>
          </cell>
          <cell r="IQ122">
            <v>0</v>
          </cell>
          <cell r="IR122">
            <v>0</v>
          </cell>
          <cell r="IS122">
            <v>0</v>
          </cell>
          <cell r="IT122">
            <v>0</v>
          </cell>
          <cell r="IU122">
            <v>0</v>
          </cell>
          <cell r="IV122">
            <v>0</v>
          </cell>
          <cell r="IW122">
            <v>0</v>
          </cell>
          <cell r="IX122">
            <v>0</v>
          </cell>
          <cell r="IY122">
            <v>509.59348974</v>
          </cell>
          <cell r="IZ122">
            <v>0</v>
          </cell>
          <cell r="JA122">
            <v>24.921999999999997</v>
          </cell>
          <cell r="JB122">
            <v>0</v>
          </cell>
          <cell r="JC122">
            <v>377.14400000000001</v>
          </cell>
          <cell r="JD122">
            <v>377.14400000000001</v>
          </cell>
          <cell r="JE122">
            <v>0</v>
          </cell>
          <cell r="JF122">
            <v>0</v>
          </cell>
          <cell r="JG122">
            <v>33</v>
          </cell>
          <cell r="JH122">
            <v>0</v>
          </cell>
          <cell r="JI122">
            <v>33</v>
          </cell>
          <cell r="JJ122">
            <v>166.82267041</v>
          </cell>
          <cell r="JK122">
            <v>0</v>
          </cell>
          <cell r="JL122">
            <v>7.0890000000000004</v>
          </cell>
          <cell r="JM122">
            <v>0</v>
          </cell>
          <cell r="JN122">
            <v>126.196</v>
          </cell>
          <cell r="JO122">
            <v>126.196</v>
          </cell>
          <cell r="JP122">
            <v>0</v>
          </cell>
          <cell r="JQ122">
            <v>0</v>
          </cell>
          <cell r="JR122">
            <v>1</v>
          </cell>
          <cell r="JS122">
            <v>0</v>
          </cell>
          <cell r="JT122">
            <v>1</v>
          </cell>
          <cell r="JU122">
            <v>342.77081932999999</v>
          </cell>
          <cell r="JV122">
            <v>0</v>
          </cell>
          <cell r="JW122">
            <v>17.832999999999998</v>
          </cell>
          <cell r="JX122">
            <v>0</v>
          </cell>
          <cell r="JY122">
            <v>250.94800000000001</v>
          </cell>
          <cell r="JZ122">
            <v>250.94800000000001</v>
          </cell>
          <cell r="KA122">
            <v>0</v>
          </cell>
          <cell r="KB122">
            <v>0</v>
          </cell>
          <cell r="KC122">
            <v>32</v>
          </cell>
          <cell r="KD122">
            <v>0</v>
          </cell>
          <cell r="KE122">
            <v>32</v>
          </cell>
          <cell r="KF122">
            <v>0</v>
          </cell>
          <cell r="KG122">
            <v>0</v>
          </cell>
          <cell r="KH122">
            <v>0</v>
          </cell>
          <cell r="KI122">
            <v>0</v>
          </cell>
          <cell r="KJ122">
            <v>0</v>
          </cell>
          <cell r="KK122">
            <v>0</v>
          </cell>
          <cell r="KL122">
            <v>0</v>
          </cell>
          <cell r="KM122">
            <v>0</v>
          </cell>
          <cell r="KN122">
            <v>0</v>
          </cell>
          <cell r="KO122">
            <v>0</v>
          </cell>
          <cell r="KP122">
            <v>0</v>
          </cell>
          <cell r="KQ122">
            <v>0</v>
          </cell>
          <cell r="KR122">
            <v>0</v>
          </cell>
          <cell r="KS122">
            <v>0</v>
          </cell>
          <cell r="KT122">
            <v>0</v>
          </cell>
          <cell r="KU122">
            <v>0</v>
          </cell>
          <cell r="KV122">
            <v>0</v>
          </cell>
          <cell r="KW122">
            <v>0</v>
          </cell>
          <cell r="KX122">
            <v>0</v>
          </cell>
          <cell r="KY122">
            <v>0</v>
          </cell>
          <cell r="KZ122">
            <v>0</v>
          </cell>
          <cell r="LA122">
            <v>0</v>
          </cell>
          <cell r="LB122">
            <v>342.77081932999999</v>
          </cell>
          <cell r="LC122">
            <v>0</v>
          </cell>
          <cell r="LD122">
            <v>17.832999999999998</v>
          </cell>
          <cell r="LE122">
            <v>0</v>
          </cell>
          <cell r="LF122">
            <v>250.94800000000001</v>
          </cell>
          <cell r="LG122">
            <v>250.94800000000001</v>
          </cell>
          <cell r="LH122">
            <v>0</v>
          </cell>
          <cell r="LI122">
            <v>0</v>
          </cell>
          <cell r="LJ122">
            <v>32</v>
          </cell>
          <cell r="LK122">
            <v>0</v>
          </cell>
          <cell r="LL122">
            <v>32</v>
          </cell>
          <cell r="LQ122">
            <v>0</v>
          </cell>
          <cell r="LR122">
            <v>55.8</v>
          </cell>
          <cell r="LS122">
            <v>0</v>
          </cell>
          <cell r="LT122">
            <v>0</v>
          </cell>
          <cell r="LU122">
            <v>0</v>
          </cell>
          <cell r="LX122">
            <v>0</v>
          </cell>
          <cell r="LY122">
            <v>0</v>
          </cell>
          <cell r="LZ122">
            <v>0</v>
          </cell>
          <cell r="MA122">
            <v>0</v>
          </cell>
          <cell r="MB122">
            <v>0</v>
          </cell>
          <cell r="MC122">
            <v>0</v>
          </cell>
          <cell r="MD122">
            <v>0</v>
          </cell>
          <cell r="ME122">
            <v>0</v>
          </cell>
          <cell r="MF122">
            <v>0</v>
          </cell>
          <cell r="MG122">
            <v>0</v>
          </cell>
          <cell r="MH122">
            <v>0</v>
          </cell>
          <cell r="MI122">
            <v>0</v>
          </cell>
          <cell r="MJ122">
            <v>0</v>
          </cell>
          <cell r="MK122">
            <v>0</v>
          </cell>
          <cell r="ML122">
            <v>0</v>
          </cell>
          <cell r="MM122">
            <v>0</v>
          </cell>
          <cell r="MN122">
            <v>0</v>
          </cell>
          <cell r="MO122">
            <v>0</v>
          </cell>
          <cell r="MP122">
            <v>0</v>
          </cell>
          <cell r="MQ122">
            <v>0</v>
          </cell>
          <cell r="MR122">
            <v>0</v>
          </cell>
          <cell r="MS122">
            <v>0</v>
          </cell>
          <cell r="MT122">
            <v>0</v>
          </cell>
          <cell r="MU122">
            <v>0</v>
          </cell>
          <cell r="MV122">
            <v>0</v>
          </cell>
          <cell r="MW122">
            <v>0</v>
          </cell>
          <cell r="MX122">
            <v>0</v>
          </cell>
          <cell r="MY122">
            <v>0</v>
          </cell>
          <cell r="MZ122">
            <v>0</v>
          </cell>
          <cell r="NA122">
            <v>0</v>
          </cell>
          <cell r="NB122">
            <v>0</v>
          </cell>
          <cell r="NC122">
            <v>0</v>
          </cell>
          <cell r="ND122">
            <v>0</v>
          </cell>
          <cell r="NE122">
            <v>0</v>
          </cell>
          <cell r="NF122">
            <v>0</v>
          </cell>
          <cell r="NG122">
            <v>0</v>
          </cell>
          <cell r="NH122">
            <v>0</v>
          </cell>
          <cell r="NI122">
            <v>0</v>
          </cell>
          <cell r="NJ122">
            <v>0</v>
          </cell>
          <cell r="NK122">
            <v>0</v>
          </cell>
          <cell r="NL122">
            <v>0</v>
          </cell>
          <cell r="NM122">
            <v>0</v>
          </cell>
          <cell r="NN122">
            <v>0</v>
          </cell>
          <cell r="NO122">
            <v>0</v>
          </cell>
          <cell r="NP122">
            <v>0</v>
          </cell>
          <cell r="NQ122">
            <v>0</v>
          </cell>
          <cell r="NR122">
            <v>0</v>
          </cell>
          <cell r="NS122">
            <v>0</v>
          </cell>
          <cell r="NT122">
            <v>0</v>
          </cell>
          <cell r="NU122">
            <v>0</v>
          </cell>
          <cell r="NV122">
            <v>0</v>
          </cell>
          <cell r="NW122">
            <v>0</v>
          </cell>
          <cell r="NX122">
            <v>0</v>
          </cell>
          <cell r="NY122">
            <v>0</v>
          </cell>
          <cell r="NZ122">
            <v>0</v>
          </cell>
          <cell r="OA122">
            <v>0</v>
          </cell>
          <cell r="OB122">
            <v>0</v>
          </cell>
          <cell r="OC122">
            <v>0</v>
          </cell>
          <cell r="OD122">
            <v>0</v>
          </cell>
          <cell r="OE122">
            <v>0</v>
          </cell>
          <cell r="OF122">
            <v>0</v>
          </cell>
          <cell r="OG122">
            <v>0</v>
          </cell>
          <cell r="OH122">
            <v>0</v>
          </cell>
          <cell r="OI122">
            <v>0</v>
          </cell>
          <cell r="OJ122">
            <v>0</v>
          </cell>
          <cell r="OL122" t="str">
            <v>нд</v>
          </cell>
          <cell r="OM122" t="str">
            <v>нд</v>
          </cell>
          <cell r="ON122" t="str">
            <v>нд</v>
          </cell>
          <cell r="OO122" t="str">
            <v>нд</v>
          </cell>
          <cell r="OP122" t="str">
            <v>нд</v>
          </cell>
          <cell r="OT122">
            <v>9766.9821273165726</v>
          </cell>
          <cell r="OV122">
            <v>709.20500000000004</v>
          </cell>
          <cell r="OW122">
            <v>119.191</v>
          </cell>
          <cell r="OX122">
            <v>0</v>
          </cell>
          <cell r="OY122">
            <v>10851</v>
          </cell>
          <cell r="OZ122">
            <v>2146.0064287200003</v>
          </cell>
        </row>
        <row r="123">
          <cell r="A123" t="str">
            <v>Г</v>
          </cell>
          <cell r="B123" t="str">
            <v>1.2.5</v>
          </cell>
          <cell r="C123" t="str">
            <v>Новое строительство, всего, в том числе:</v>
          </cell>
          <cell r="D123" t="str">
            <v>Г</v>
          </cell>
          <cell r="E123">
            <v>0</v>
          </cell>
          <cell r="H123">
            <v>0</v>
          </cell>
          <cell r="J123">
            <v>3932.6022027855006</v>
          </cell>
          <cell r="K123">
            <v>0</v>
          </cell>
          <cell r="L123">
            <v>3932.6022027855006</v>
          </cell>
          <cell r="M123">
            <v>818.12398278000001</v>
          </cell>
          <cell r="N123">
            <v>0</v>
          </cell>
          <cell r="O123">
            <v>245.11748446749993</v>
          </cell>
          <cell r="P123">
            <v>749.55393913499995</v>
          </cell>
          <cell r="Q123">
            <v>2119.8067964030001</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O123">
            <v>0</v>
          </cell>
          <cell r="AP123">
            <v>0</v>
          </cell>
          <cell r="AQ123">
            <v>0</v>
          </cell>
          <cell r="AR123">
            <v>0</v>
          </cell>
          <cell r="AS123">
            <v>0</v>
          </cell>
          <cell r="AT123">
            <v>0</v>
          </cell>
          <cell r="AU123">
            <v>0</v>
          </cell>
          <cell r="AV123">
            <v>0</v>
          </cell>
          <cell r="AW123">
            <v>0</v>
          </cell>
          <cell r="AX123">
            <v>0</v>
          </cell>
          <cell r="AY123">
            <v>0</v>
          </cell>
          <cell r="AZ123">
            <v>0</v>
          </cell>
          <cell r="BA123">
            <v>0</v>
          </cell>
          <cell r="BB123" t="str">
            <v/>
          </cell>
          <cell r="BC123" t="str">
            <v/>
          </cell>
          <cell r="BD123" t="str">
            <v/>
          </cell>
          <cell r="BE123" t="str">
            <v/>
          </cell>
          <cell r="BF123">
            <v>0</v>
          </cell>
          <cell r="BG123">
            <v>0</v>
          </cell>
          <cell r="BH123">
            <v>0</v>
          </cell>
          <cell r="BI123">
            <v>0</v>
          </cell>
          <cell r="BJ123">
            <v>0</v>
          </cell>
          <cell r="BK123">
            <v>0</v>
          </cell>
          <cell r="BL123">
            <v>0</v>
          </cell>
          <cell r="BM123">
            <v>0</v>
          </cell>
          <cell r="BN123">
            <v>0</v>
          </cell>
          <cell r="BO123">
            <v>0</v>
          </cell>
          <cell r="BP123">
            <v>0</v>
          </cell>
          <cell r="BQ123">
            <v>0</v>
          </cell>
          <cell r="BR123">
            <v>0</v>
          </cell>
          <cell r="BS123">
            <v>0</v>
          </cell>
          <cell r="BT123">
            <v>0</v>
          </cell>
          <cell r="BU123">
            <v>0</v>
          </cell>
          <cell r="BV123">
            <v>0</v>
          </cell>
          <cell r="BW123">
            <v>0</v>
          </cell>
          <cell r="BX123">
            <v>0</v>
          </cell>
          <cell r="BY123">
            <v>0</v>
          </cell>
          <cell r="BZ123">
            <v>0</v>
          </cell>
          <cell r="CA123">
            <v>0</v>
          </cell>
          <cell r="CB123">
            <v>0</v>
          </cell>
          <cell r="CC123">
            <v>0</v>
          </cell>
          <cell r="CD123">
            <v>0</v>
          </cell>
          <cell r="CE123">
            <v>0</v>
          </cell>
          <cell r="CF123">
            <v>0</v>
          </cell>
          <cell r="CG123">
            <v>0</v>
          </cell>
          <cell r="CH123">
            <v>0</v>
          </cell>
          <cell r="CI123">
            <v>0</v>
          </cell>
          <cell r="CJ123">
            <v>0</v>
          </cell>
          <cell r="CK123">
            <v>0</v>
          </cell>
          <cell r="CL123">
            <v>0</v>
          </cell>
          <cell r="CM123">
            <v>0</v>
          </cell>
          <cell r="CN123">
            <v>0</v>
          </cell>
          <cell r="CO123">
            <v>0</v>
          </cell>
          <cell r="CP123">
            <v>0</v>
          </cell>
          <cell r="CQ123" t="str">
            <v/>
          </cell>
          <cell r="CR123" t="str">
            <v/>
          </cell>
          <cell r="CS123" t="str">
            <v/>
          </cell>
          <cell r="CT123" t="str">
            <v/>
          </cell>
          <cell r="CU123">
            <v>0</v>
          </cell>
          <cell r="CX123">
            <v>11773.071493446381</v>
          </cell>
          <cell r="CY123">
            <v>2007.6103241393257</v>
          </cell>
          <cell r="CZ123">
            <v>3841.5348877713004</v>
          </cell>
          <cell r="DA123">
            <v>3963.2928893735866</v>
          </cell>
          <cell r="DB123">
            <v>1960.6333921621663</v>
          </cell>
          <cell r="DE123">
            <v>0</v>
          </cell>
          <cell r="DG123">
            <v>2648.4101105499999</v>
          </cell>
          <cell r="DH123">
            <v>0</v>
          </cell>
          <cell r="DI123">
            <v>2648.4101105499999</v>
          </cell>
          <cell r="DJ123">
            <v>221.79169244000005</v>
          </cell>
          <cell r="DK123">
            <v>951.39924857999995</v>
          </cell>
          <cell r="DL123">
            <v>1337.37306115</v>
          </cell>
          <cell r="DM123">
            <v>137.84610837999995</v>
          </cell>
          <cell r="DN123">
            <v>3379.4845325921287</v>
          </cell>
          <cell r="DS123">
            <v>73</v>
          </cell>
          <cell r="DT123">
            <v>202.23975001333304</v>
          </cell>
          <cell r="DU123">
            <v>340.55043894068166</v>
          </cell>
          <cell r="DV123">
            <v>2763.6943436381139</v>
          </cell>
          <cell r="DW123">
            <v>202.23975001333304</v>
          </cell>
          <cell r="DX123" t="str">
            <v/>
          </cell>
          <cell r="DY123" t="str">
            <v/>
          </cell>
          <cell r="DZ123" t="str">
            <v/>
          </cell>
          <cell r="EA123" t="str">
            <v/>
          </cell>
          <cell r="EB123">
            <v>0</v>
          </cell>
          <cell r="EC123">
            <v>1131.7356273999999</v>
          </cell>
          <cell r="ED123">
            <v>17.569210549999998</v>
          </cell>
          <cell r="EE123">
            <v>335.6327546</v>
          </cell>
          <cell r="EF123">
            <v>669.69608814999992</v>
          </cell>
          <cell r="EG123">
            <v>108.83757410000001</v>
          </cell>
          <cell r="EH123">
            <v>210.02252780000001</v>
          </cell>
          <cell r="EI123">
            <v>3.2610385900000001</v>
          </cell>
          <cell r="EJ123">
            <v>51.45580812</v>
          </cell>
          <cell r="EK123">
            <v>131.85455195</v>
          </cell>
          <cell r="EL123">
            <v>23.451129139999999</v>
          </cell>
          <cell r="EM123">
            <v>921.71309960000008</v>
          </cell>
          <cell r="EN123">
            <v>14.308171959999999</v>
          </cell>
          <cell r="EO123">
            <v>284.17694647999997</v>
          </cell>
          <cell r="EP123">
            <v>537.84153619999995</v>
          </cell>
          <cell r="EQ123">
            <v>85.386444960000006</v>
          </cell>
          <cell r="ER123">
            <v>0</v>
          </cell>
          <cell r="ES123">
            <v>0</v>
          </cell>
          <cell r="ET123">
            <v>0</v>
          </cell>
          <cell r="EU123">
            <v>0</v>
          </cell>
          <cell r="EV123">
            <v>0</v>
          </cell>
          <cell r="EW123">
            <v>0</v>
          </cell>
          <cell r="EX123">
            <v>0</v>
          </cell>
          <cell r="EY123">
            <v>0</v>
          </cell>
          <cell r="EZ123">
            <v>0</v>
          </cell>
          <cell r="FA123">
            <v>0</v>
          </cell>
          <cell r="FB123">
            <v>921.71309960000008</v>
          </cell>
          <cell r="FC123">
            <v>14.308171959999999</v>
          </cell>
          <cell r="FD123">
            <v>284.17694647999997</v>
          </cell>
          <cell r="FE123">
            <v>537.84153619999995</v>
          </cell>
          <cell r="FF123">
            <v>85.386444960000006</v>
          </cell>
          <cell r="FG123" t="str">
            <v/>
          </cell>
          <cell r="FH123" t="str">
            <v/>
          </cell>
          <cell r="FI123" t="str">
            <v/>
          </cell>
          <cell r="FJ123" t="str">
            <v/>
          </cell>
          <cell r="FK123">
            <v>0</v>
          </cell>
          <cell r="FN123">
            <v>11773.071493446381</v>
          </cell>
          <cell r="FO123">
            <v>0</v>
          </cell>
          <cell r="FP123">
            <v>376.37899999999996</v>
          </cell>
          <cell r="FQ123">
            <v>0</v>
          </cell>
          <cell r="FR123">
            <v>2003.7250082983335</v>
          </cell>
          <cell r="FS123">
            <v>1945.1350082983336</v>
          </cell>
          <cell r="FT123">
            <v>2.74</v>
          </cell>
          <cell r="FU123">
            <v>55.85</v>
          </cell>
          <cell r="FV123">
            <v>148252</v>
          </cell>
          <cell r="FW123">
            <v>0</v>
          </cell>
          <cell r="FX123">
            <v>148252</v>
          </cell>
          <cell r="FZ123">
            <v>758.40588715000001</v>
          </cell>
          <cell r="GA123">
            <v>0</v>
          </cell>
          <cell r="GB123">
            <v>14.109</v>
          </cell>
          <cell r="GC123">
            <v>0</v>
          </cell>
          <cell r="GD123">
            <v>323.55900000000003</v>
          </cell>
          <cell r="GE123">
            <v>323.55900000000003</v>
          </cell>
          <cell r="GF123">
            <v>0</v>
          </cell>
          <cell r="GG123">
            <v>0</v>
          </cell>
          <cell r="GH123">
            <v>5039</v>
          </cell>
          <cell r="GI123">
            <v>0</v>
          </cell>
          <cell r="GJ123">
            <v>5039</v>
          </cell>
          <cell r="GK123">
            <v>6140.1608410664994</v>
          </cell>
          <cell r="GL123">
            <v>0</v>
          </cell>
          <cell r="GM123">
            <v>258.77600000000001</v>
          </cell>
          <cell r="GN123">
            <v>0</v>
          </cell>
          <cell r="GO123">
            <v>1287.7640000000001</v>
          </cell>
          <cell r="GP123">
            <v>1232.03</v>
          </cell>
          <cell r="GQ123">
            <v>0</v>
          </cell>
          <cell r="GR123">
            <v>51.734000000000002</v>
          </cell>
          <cell r="GS123">
            <v>76404</v>
          </cell>
          <cell r="GT123">
            <v>0</v>
          </cell>
          <cell r="GU123">
            <v>76404</v>
          </cell>
          <cell r="GV123">
            <v>0</v>
          </cell>
          <cell r="GW123">
            <v>0</v>
          </cell>
          <cell r="GX123">
            <v>0</v>
          </cell>
          <cell r="GY123">
            <v>0</v>
          </cell>
          <cell r="GZ123">
            <v>0</v>
          </cell>
          <cell r="HA123">
            <v>0</v>
          </cell>
          <cell r="HB123">
            <v>0</v>
          </cell>
          <cell r="HC123">
            <v>0</v>
          </cell>
          <cell r="HD123">
            <v>0</v>
          </cell>
          <cell r="HE123">
            <v>0</v>
          </cell>
          <cell r="HF123">
            <v>0</v>
          </cell>
          <cell r="HG123">
            <v>0</v>
          </cell>
          <cell r="HH123">
            <v>0</v>
          </cell>
          <cell r="HI123">
            <v>0</v>
          </cell>
          <cell r="HJ123">
            <v>0</v>
          </cell>
          <cell r="HK123">
            <v>0</v>
          </cell>
          <cell r="HL123">
            <v>0</v>
          </cell>
          <cell r="HM123">
            <v>0</v>
          </cell>
          <cell r="HN123">
            <v>0</v>
          </cell>
          <cell r="HO123">
            <v>0</v>
          </cell>
          <cell r="HP123">
            <v>0</v>
          </cell>
          <cell r="HQ123">
            <v>0</v>
          </cell>
          <cell r="HR123">
            <v>1143.433344503333</v>
          </cell>
          <cell r="HS123">
            <v>0</v>
          </cell>
          <cell r="HT123">
            <v>105</v>
          </cell>
          <cell r="HU123">
            <v>0</v>
          </cell>
          <cell r="HV123">
            <v>0</v>
          </cell>
          <cell r="HW123">
            <v>0</v>
          </cell>
          <cell r="HX123">
            <v>0</v>
          </cell>
          <cell r="HY123">
            <v>0</v>
          </cell>
          <cell r="HZ123">
            <v>1</v>
          </cell>
          <cell r="IA123">
            <v>0</v>
          </cell>
          <cell r="IB123">
            <v>1</v>
          </cell>
          <cell r="IC123">
            <v>4996.7274965631668</v>
          </cell>
          <cell r="ID123">
            <v>0</v>
          </cell>
          <cell r="IE123">
            <v>153.77599999999998</v>
          </cell>
          <cell r="IF123">
            <v>0</v>
          </cell>
          <cell r="IG123">
            <v>1287.7640000000001</v>
          </cell>
          <cell r="IH123">
            <v>1232.03</v>
          </cell>
          <cell r="II123">
            <v>0</v>
          </cell>
          <cell r="IJ123">
            <v>51.734000000000002</v>
          </cell>
          <cell r="IK123">
            <v>76403</v>
          </cell>
          <cell r="IL123">
            <v>0</v>
          </cell>
          <cell r="IM123">
            <v>76403</v>
          </cell>
          <cell r="IN123">
            <v>0</v>
          </cell>
          <cell r="IO123">
            <v>0</v>
          </cell>
          <cell r="IP123">
            <v>0</v>
          </cell>
          <cell r="IQ123">
            <v>0</v>
          </cell>
          <cell r="IR123">
            <v>0</v>
          </cell>
          <cell r="IS123">
            <v>0</v>
          </cell>
          <cell r="IT123">
            <v>0</v>
          </cell>
          <cell r="IU123">
            <v>0</v>
          </cell>
          <cell r="IV123">
            <v>0</v>
          </cell>
          <cell r="IW123">
            <v>0</v>
          </cell>
          <cell r="IX123">
            <v>0</v>
          </cell>
          <cell r="IY123">
            <v>509.59348974</v>
          </cell>
          <cell r="IZ123">
            <v>0</v>
          </cell>
          <cell r="JA123">
            <v>24.921999999999997</v>
          </cell>
          <cell r="JB123">
            <v>0</v>
          </cell>
          <cell r="JC123">
            <v>377.14400000000001</v>
          </cell>
          <cell r="JD123">
            <v>377.14400000000001</v>
          </cell>
          <cell r="JE123">
            <v>0</v>
          </cell>
          <cell r="JF123">
            <v>0</v>
          </cell>
          <cell r="JG123">
            <v>33</v>
          </cell>
          <cell r="JH123">
            <v>0</v>
          </cell>
          <cell r="JI123">
            <v>33</v>
          </cell>
          <cell r="JJ123">
            <v>166.82267041</v>
          </cell>
          <cell r="JK123">
            <v>0</v>
          </cell>
          <cell r="JL123">
            <v>7.0890000000000004</v>
          </cell>
          <cell r="JM123">
            <v>0</v>
          </cell>
          <cell r="JN123">
            <v>126.196</v>
          </cell>
          <cell r="JO123">
            <v>126.196</v>
          </cell>
          <cell r="JP123">
            <v>0</v>
          </cell>
          <cell r="JQ123">
            <v>0</v>
          </cell>
          <cell r="JR123">
            <v>1</v>
          </cell>
          <cell r="JS123">
            <v>0</v>
          </cell>
          <cell r="JT123">
            <v>1</v>
          </cell>
          <cell r="JU123">
            <v>342.77081932999999</v>
          </cell>
          <cell r="JV123">
            <v>0</v>
          </cell>
          <cell r="JW123">
            <v>17.832999999999998</v>
          </cell>
          <cell r="JX123">
            <v>0</v>
          </cell>
          <cell r="JY123">
            <v>250.94800000000001</v>
          </cell>
          <cell r="JZ123">
            <v>250.94800000000001</v>
          </cell>
          <cell r="KA123">
            <v>0</v>
          </cell>
          <cell r="KB123">
            <v>0</v>
          </cell>
          <cell r="KC123">
            <v>32</v>
          </cell>
          <cell r="KD123">
            <v>0</v>
          </cell>
          <cell r="KE123">
            <v>32</v>
          </cell>
          <cell r="KF123">
            <v>0</v>
          </cell>
          <cell r="KG123">
            <v>0</v>
          </cell>
          <cell r="KH123">
            <v>0</v>
          </cell>
          <cell r="KI123">
            <v>0</v>
          </cell>
          <cell r="KJ123">
            <v>0</v>
          </cell>
          <cell r="KK123">
            <v>0</v>
          </cell>
          <cell r="KL123">
            <v>0</v>
          </cell>
          <cell r="KM123">
            <v>0</v>
          </cell>
          <cell r="KN123">
            <v>0</v>
          </cell>
          <cell r="KO123">
            <v>0</v>
          </cell>
          <cell r="KP123">
            <v>0</v>
          </cell>
          <cell r="KQ123">
            <v>0</v>
          </cell>
          <cell r="KR123">
            <v>0</v>
          </cell>
          <cell r="KS123">
            <v>0</v>
          </cell>
          <cell r="KT123">
            <v>0</v>
          </cell>
          <cell r="KU123">
            <v>0</v>
          </cell>
          <cell r="KV123">
            <v>0</v>
          </cell>
          <cell r="KW123">
            <v>0</v>
          </cell>
          <cell r="KX123">
            <v>0</v>
          </cell>
          <cell r="KY123">
            <v>0</v>
          </cell>
          <cell r="KZ123">
            <v>0</v>
          </cell>
          <cell r="LA123">
            <v>0</v>
          </cell>
          <cell r="LB123">
            <v>342.77081932999999</v>
          </cell>
          <cell r="LC123">
            <v>0</v>
          </cell>
          <cell r="LD123">
            <v>17.832999999999998</v>
          </cell>
          <cell r="LE123">
            <v>0</v>
          </cell>
          <cell r="LF123">
            <v>250.94800000000001</v>
          </cell>
          <cell r="LG123">
            <v>250.94800000000001</v>
          </cell>
          <cell r="LH123">
            <v>0</v>
          </cell>
          <cell r="LI123">
            <v>0</v>
          </cell>
          <cell r="LJ123">
            <v>32</v>
          </cell>
          <cell r="LK123">
            <v>0</v>
          </cell>
          <cell r="LL123">
            <v>32</v>
          </cell>
          <cell r="LQ123">
            <v>0</v>
          </cell>
          <cell r="LR123">
            <v>55.8</v>
          </cell>
          <cell r="LS123">
            <v>0</v>
          </cell>
          <cell r="LT123">
            <v>0</v>
          </cell>
          <cell r="LU123">
            <v>0</v>
          </cell>
          <cell r="LX123">
            <v>0</v>
          </cell>
          <cell r="LY123">
            <v>0</v>
          </cell>
          <cell r="LZ123">
            <v>0</v>
          </cell>
          <cell r="MA123">
            <v>0</v>
          </cell>
          <cell r="MB123">
            <v>0</v>
          </cell>
          <cell r="MC123">
            <v>0</v>
          </cell>
          <cell r="MD123">
            <v>0</v>
          </cell>
          <cell r="ME123">
            <v>0</v>
          </cell>
          <cell r="MF123">
            <v>0</v>
          </cell>
          <cell r="MG123">
            <v>0</v>
          </cell>
          <cell r="MH123">
            <v>0</v>
          </cell>
          <cell r="MI123">
            <v>0</v>
          </cell>
          <cell r="MJ123">
            <v>0</v>
          </cell>
          <cell r="MK123">
            <v>0</v>
          </cell>
          <cell r="ML123">
            <v>0</v>
          </cell>
          <cell r="MM123">
            <v>0</v>
          </cell>
          <cell r="MN123">
            <v>0</v>
          </cell>
          <cell r="MO123">
            <v>0</v>
          </cell>
          <cell r="MP123">
            <v>0</v>
          </cell>
          <cell r="MQ123">
            <v>0</v>
          </cell>
          <cell r="MR123">
            <v>0</v>
          </cell>
          <cell r="MS123">
            <v>0</v>
          </cell>
          <cell r="MT123">
            <v>0</v>
          </cell>
          <cell r="MU123">
            <v>0</v>
          </cell>
          <cell r="MV123">
            <v>0</v>
          </cell>
          <cell r="MW123">
            <v>0</v>
          </cell>
          <cell r="MX123">
            <v>0</v>
          </cell>
          <cell r="MY123">
            <v>0</v>
          </cell>
          <cell r="MZ123">
            <v>0</v>
          </cell>
          <cell r="NA123">
            <v>0</v>
          </cell>
          <cell r="NB123">
            <v>0</v>
          </cell>
          <cell r="NC123">
            <v>0</v>
          </cell>
          <cell r="ND123">
            <v>0</v>
          </cell>
          <cell r="NE123">
            <v>0</v>
          </cell>
          <cell r="NF123">
            <v>0</v>
          </cell>
          <cell r="NG123">
            <v>0</v>
          </cell>
          <cell r="NH123">
            <v>0</v>
          </cell>
          <cell r="NI123">
            <v>0</v>
          </cell>
          <cell r="NJ123">
            <v>0</v>
          </cell>
          <cell r="NK123">
            <v>0</v>
          </cell>
          <cell r="NL123">
            <v>0</v>
          </cell>
          <cell r="NM123">
            <v>0</v>
          </cell>
          <cell r="NN123">
            <v>0</v>
          </cell>
          <cell r="NO123">
            <v>0</v>
          </cell>
          <cell r="NP123">
            <v>0</v>
          </cell>
          <cell r="NQ123">
            <v>0</v>
          </cell>
          <cell r="NR123">
            <v>0</v>
          </cell>
          <cell r="NS123">
            <v>0</v>
          </cell>
          <cell r="NT123">
            <v>0</v>
          </cell>
          <cell r="NU123">
            <v>0</v>
          </cell>
          <cell r="NV123">
            <v>0</v>
          </cell>
          <cell r="NW123">
            <v>0</v>
          </cell>
          <cell r="NX123">
            <v>0</v>
          </cell>
          <cell r="NY123">
            <v>0</v>
          </cell>
          <cell r="NZ123">
            <v>0</v>
          </cell>
          <cell r="OA123">
            <v>0</v>
          </cell>
          <cell r="OB123">
            <v>0</v>
          </cell>
          <cell r="OC123">
            <v>0</v>
          </cell>
          <cell r="OD123">
            <v>0</v>
          </cell>
          <cell r="OE123">
            <v>0</v>
          </cell>
          <cell r="OF123">
            <v>0</v>
          </cell>
          <cell r="OG123">
            <v>0</v>
          </cell>
          <cell r="OH123">
            <v>0</v>
          </cell>
          <cell r="OI123">
            <v>0</v>
          </cell>
          <cell r="OJ123">
            <v>0</v>
          </cell>
          <cell r="OL123" t="str">
            <v>нд</v>
          </cell>
          <cell r="OM123" t="str">
            <v>нд</v>
          </cell>
          <cell r="ON123" t="str">
            <v>нд</v>
          </cell>
          <cell r="OO123" t="str">
            <v>нд</v>
          </cell>
          <cell r="OP123" t="str">
            <v>нд</v>
          </cell>
          <cell r="OT123">
            <v>9766.9821273165726</v>
          </cell>
          <cell r="OV123">
            <v>709.20500000000004</v>
          </cell>
          <cell r="OW123">
            <v>119.191</v>
          </cell>
          <cell r="OX123">
            <v>0</v>
          </cell>
          <cell r="OY123">
            <v>10851</v>
          </cell>
          <cell r="OZ123">
            <v>2146.0064287200003</v>
          </cell>
        </row>
        <row r="124">
          <cell r="A124" t="str">
            <v>Г</v>
          </cell>
          <cell r="B124" t="str">
            <v>1.2.5.1</v>
          </cell>
          <cell r="C124" t="str">
            <v>Новое строительство объектов по производству электрической энергии, всего, в том числе:</v>
          </cell>
          <cell r="D124" t="str">
            <v>Г</v>
          </cell>
          <cell r="E124">
            <v>0</v>
          </cell>
          <cell r="H124">
            <v>0</v>
          </cell>
          <cell r="J124">
            <v>3932.6022027855006</v>
          </cell>
          <cell r="K124">
            <v>0</v>
          </cell>
          <cell r="L124">
            <v>3932.6022027855006</v>
          </cell>
          <cell r="M124">
            <v>818.12398278000001</v>
          </cell>
          <cell r="N124">
            <v>0</v>
          </cell>
          <cell r="O124">
            <v>245.11748446749993</v>
          </cell>
          <cell r="P124">
            <v>749.55393913499995</v>
          </cell>
          <cell r="Q124">
            <v>2119.8067964030001</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O124">
            <v>0</v>
          </cell>
          <cell r="AP124">
            <v>0</v>
          </cell>
          <cell r="AQ124">
            <v>0</v>
          </cell>
          <cell r="AR124">
            <v>0</v>
          </cell>
          <cell r="AS124">
            <v>0</v>
          </cell>
          <cell r="AT124">
            <v>0</v>
          </cell>
          <cell r="AU124">
            <v>0</v>
          </cell>
          <cell r="AV124">
            <v>0</v>
          </cell>
          <cell r="AW124">
            <v>0</v>
          </cell>
          <cell r="AX124">
            <v>0</v>
          </cell>
          <cell r="AY124">
            <v>0</v>
          </cell>
          <cell r="AZ124">
            <v>0</v>
          </cell>
          <cell r="BA124">
            <v>0</v>
          </cell>
          <cell r="BB124" t="str">
            <v/>
          </cell>
          <cell r="BC124" t="str">
            <v/>
          </cell>
          <cell r="BD124" t="str">
            <v/>
          </cell>
          <cell r="BE124" t="str">
            <v/>
          </cell>
          <cell r="BF124">
            <v>0</v>
          </cell>
          <cell r="BG124">
            <v>0</v>
          </cell>
          <cell r="BH124">
            <v>0</v>
          </cell>
          <cell r="BI124">
            <v>0</v>
          </cell>
          <cell r="BJ124">
            <v>0</v>
          </cell>
          <cell r="BK124">
            <v>0</v>
          </cell>
          <cell r="BL124">
            <v>0</v>
          </cell>
          <cell r="BM124">
            <v>0</v>
          </cell>
          <cell r="BN124">
            <v>0</v>
          </cell>
          <cell r="BO124">
            <v>0</v>
          </cell>
          <cell r="BP124">
            <v>0</v>
          </cell>
          <cell r="BQ124">
            <v>0</v>
          </cell>
          <cell r="BR124">
            <v>0</v>
          </cell>
          <cell r="BS124">
            <v>0</v>
          </cell>
          <cell r="BT124">
            <v>0</v>
          </cell>
          <cell r="BU124">
            <v>0</v>
          </cell>
          <cell r="BV124">
            <v>0</v>
          </cell>
          <cell r="BW124">
            <v>0</v>
          </cell>
          <cell r="BX124">
            <v>0</v>
          </cell>
          <cell r="BY124">
            <v>0</v>
          </cell>
          <cell r="BZ124">
            <v>0</v>
          </cell>
          <cell r="CA124">
            <v>0</v>
          </cell>
          <cell r="CB124">
            <v>0</v>
          </cell>
          <cell r="CC124">
            <v>0</v>
          </cell>
          <cell r="CD124">
            <v>0</v>
          </cell>
          <cell r="CE124">
            <v>0</v>
          </cell>
          <cell r="CF124">
            <v>0</v>
          </cell>
          <cell r="CG124">
            <v>0</v>
          </cell>
          <cell r="CH124">
            <v>0</v>
          </cell>
          <cell r="CI124">
            <v>0</v>
          </cell>
          <cell r="CJ124">
            <v>0</v>
          </cell>
          <cell r="CK124">
            <v>0</v>
          </cell>
          <cell r="CL124">
            <v>0</v>
          </cell>
          <cell r="CM124">
            <v>0</v>
          </cell>
          <cell r="CN124">
            <v>0</v>
          </cell>
          <cell r="CO124">
            <v>0</v>
          </cell>
          <cell r="CP124">
            <v>0</v>
          </cell>
          <cell r="CQ124" t="str">
            <v/>
          </cell>
          <cell r="CR124" t="str">
            <v/>
          </cell>
          <cell r="CS124" t="str">
            <v/>
          </cell>
          <cell r="CT124" t="str">
            <v/>
          </cell>
          <cell r="CU124">
            <v>0</v>
          </cell>
          <cell r="CX124">
            <v>11773.071493446381</v>
          </cell>
          <cell r="CY124">
            <v>2007.6103241393257</v>
          </cell>
          <cell r="CZ124">
            <v>3841.5348877713004</v>
          </cell>
          <cell r="DA124">
            <v>3963.2928893735866</v>
          </cell>
          <cell r="DB124">
            <v>1960.6333921621663</v>
          </cell>
          <cell r="DE124">
            <v>0</v>
          </cell>
          <cell r="DG124">
            <v>2648.4101105499999</v>
          </cell>
          <cell r="DH124">
            <v>0</v>
          </cell>
          <cell r="DI124">
            <v>2648.4101105499999</v>
          </cell>
          <cell r="DJ124">
            <v>221.79169244000005</v>
          </cell>
          <cell r="DK124">
            <v>951.39924857999995</v>
          </cell>
          <cell r="DL124">
            <v>1337.37306115</v>
          </cell>
          <cell r="DM124">
            <v>137.84610837999995</v>
          </cell>
          <cell r="DN124">
            <v>3379.4845325921287</v>
          </cell>
          <cell r="DS124">
            <v>73</v>
          </cell>
          <cell r="DT124">
            <v>202.23975001333304</v>
          </cell>
          <cell r="DU124">
            <v>340.55043894068166</v>
          </cell>
          <cell r="DV124">
            <v>2763.6943436381139</v>
          </cell>
          <cell r="DW124">
            <v>202.23975001333304</v>
          </cell>
          <cell r="DX124" t="str">
            <v/>
          </cell>
          <cell r="DY124" t="str">
            <v/>
          </cell>
          <cell r="DZ124" t="str">
            <v/>
          </cell>
          <cell r="EA124" t="str">
            <v/>
          </cell>
          <cell r="EB124">
            <v>0</v>
          </cell>
          <cell r="EC124">
            <v>1131.7356273999999</v>
          </cell>
          <cell r="ED124">
            <v>17.569210549999998</v>
          </cell>
          <cell r="EE124">
            <v>335.6327546</v>
          </cell>
          <cell r="EF124">
            <v>669.69608814999992</v>
          </cell>
          <cell r="EG124">
            <v>108.83757410000001</v>
          </cell>
          <cell r="EH124">
            <v>210.02252780000001</v>
          </cell>
          <cell r="EI124">
            <v>3.2610385900000001</v>
          </cell>
          <cell r="EJ124">
            <v>51.45580812</v>
          </cell>
          <cell r="EK124">
            <v>131.85455195</v>
          </cell>
          <cell r="EL124">
            <v>23.451129139999999</v>
          </cell>
          <cell r="EM124">
            <v>921.71309960000008</v>
          </cell>
          <cell r="EN124">
            <v>14.308171959999999</v>
          </cell>
          <cell r="EO124">
            <v>284.17694647999997</v>
          </cell>
          <cell r="EP124">
            <v>537.84153619999995</v>
          </cell>
          <cell r="EQ124">
            <v>85.386444960000006</v>
          </cell>
          <cell r="ER124">
            <v>0</v>
          </cell>
          <cell r="ES124">
            <v>0</v>
          </cell>
          <cell r="ET124">
            <v>0</v>
          </cell>
          <cell r="EU124">
            <v>0</v>
          </cell>
          <cell r="EV124">
            <v>0</v>
          </cell>
          <cell r="EW124">
            <v>0</v>
          </cell>
          <cell r="EX124">
            <v>0</v>
          </cell>
          <cell r="EY124">
            <v>0</v>
          </cell>
          <cell r="EZ124">
            <v>0</v>
          </cell>
          <cell r="FA124">
            <v>0</v>
          </cell>
          <cell r="FB124">
            <v>921.71309960000008</v>
          </cell>
          <cell r="FC124">
            <v>14.308171959999999</v>
          </cell>
          <cell r="FD124">
            <v>284.17694647999997</v>
          </cell>
          <cell r="FE124">
            <v>537.84153619999995</v>
          </cell>
          <cell r="FF124">
            <v>85.386444960000006</v>
          </cell>
          <cell r="FG124" t="str">
            <v/>
          </cell>
          <cell r="FH124" t="str">
            <v/>
          </cell>
          <cell r="FI124" t="str">
            <v/>
          </cell>
          <cell r="FJ124" t="str">
            <v/>
          </cell>
          <cell r="FK124">
            <v>0</v>
          </cell>
          <cell r="FN124">
            <v>11773.071493446381</v>
          </cell>
          <cell r="FO124">
            <v>0</v>
          </cell>
          <cell r="FP124">
            <v>376.37899999999996</v>
          </cell>
          <cell r="FQ124">
            <v>0</v>
          </cell>
          <cell r="FR124">
            <v>2003.7250082983335</v>
          </cell>
          <cell r="FS124">
            <v>1945.1350082983336</v>
          </cell>
          <cell r="FT124">
            <v>2.74</v>
          </cell>
          <cell r="FU124">
            <v>55.85</v>
          </cell>
          <cell r="FV124">
            <v>148252</v>
          </cell>
          <cell r="FW124">
            <v>0</v>
          </cell>
          <cell r="FX124">
            <v>148252</v>
          </cell>
          <cell r="FZ124">
            <v>758.40588715000001</v>
          </cell>
          <cell r="GA124">
            <v>0</v>
          </cell>
          <cell r="GB124">
            <v>14.109</v>
          </cell>
          <cell r="GC124">
            <v>0</v>
          </cell>
          <cell r="GD124">
            <v>323.55900000000003</v>
          </cell>
          <cell r="GE124">
            <v>323.55900000000003</v>
          </cell>
          <cell r="GF124">
            <v>0</v>
          </cell>
          <cell r="GG124">
            <v>0</v>
          </cell>
          <cell r="GH124">
            <v>5039</v>
          </cell>
          <cell r="GI124">
            <v>0</v>
          </cell>
          <cell r="GJ124">
            <v>5039</v>
          </cell>
          <cell r="GK124">
            <v>6140.1608410664994</v>
          </cell>
          <cell r="GL124">
            <v>0</v>
          </cell>
          <cell r="GM124">
            <v>258.77600000000001</v>
          </cell>
          <cell r="GN124">
            <v>0</v>
          </cell>
          <cell r="GO124">
            <v>1287.7640000000001</v>
          </cell>
          <cell r="GP124">
            <v>1232.03</v>
          </cell>
          <cell r="GQ124">
            <v>0</v>
          </cell>
          <cell r="GR124">
            <v>51.734000000000002</v>
          </cell>
          <cell r="GS124">
            <v>76404</v>
          </cell>
          <cell r="GT124">
            <v>0</v>
          </cell>
          <cell r="GU124">
            <v>76404</v>
          </cell>
          <cell r="GV124">
            <v>0</v>
          </cell>
          <cell r="GW124">
            <v>0</v>
          </cell>
          <cell r="GX124">
            <v>0</v>
          </cell>
          <cell r="GY124">
            <v>0</v>
          </cell>
          <cell r="GZ124">
            <v>0</v>
          </cell>
          <cell r="HA124">
            <v>0</v>
          </cell>
          <cell r="HB124">
            <v>0</v>
          </cell>
          <cell r="HC124">
            <v>0</v>
          </cell>
          <cell r="HD124">
            <v>0</v>
          </cell>
          <cell r="HE124">
            <v>0</v>
          </cell>
          <cell r="HF124">
            <v>0</v>
          </cell>
          <cell r="HG124">
            <v>0</v>
          </cell>
          <cell r="HH124">
            <v>0</v>
          </cell>
          <cell r="HI124">
            <v>0</v>
          </cell>
          <cell r="HJ124">
            <v>0</v>
          </cell>
          <cell r="HK124">
            <v>0</v>
          </cell>
          <cell r="HL124">
            <v>0</v>
          </cell>
          <cell r="HM124">
            <v>0</v>
          </cell>
          <cell r="HN124">
            <v>0</v>
          </cell>
          <cell r="HO124">
            <v>0</v>
          </cell>
          <cell r="HP124">
            <v>0</v>
          </cell>
          <cell r="HQ124">
            <v>0</v>
          </cell>
          <cell r="HR124">
            <v>1143.433344503333</v>
          </cell>
          <cell r="HS124">
            <v>0</v>
          </cell>
          <cell r="HT124">
            <v>105</v>
          </cell>
          <cell r="HU124">
            <v>0</v>
          </cell>
          <cell r="HV124">
            <v>0</v>
          </cell>
          <cell r="HW124">
            <v>0</v>
          </cell>
          <cell r="HX124">
            <v>0</v>
          </cell>
          <cell r="HY124">
            <v>0</v>
          </cell>
          <cell r="HZ124">
            <v>1</v>
          </cell>
          <cell r="IA124">
            <v>0</v>
          </cell>
          <cell r="IB124">
            <v>1</v>
          </cell>
          <cell r="IC124">
            <v>4996.7274965631668</v>
          </cell>
          <cell r="ID124">
            <v>0</v>
          </cell>
          <cell r="IE124">
            <v>153.77599999999998</v>
          </cell>
          <cell r="IF124">
            <v>0</v>
          </cell>
          <cell r="IG124">
            <v>1287.7640000000001</v>
          </cell>
          <cell r="IH124">
            <v>1232.03</v>
          </cell>
          <cell r="II124">
            <v>0</v>
          </cell>
          <cell r="IJ124">
            <v>51.734000000000002</v>
          </cell>
          <cell r="IK124">
            <v>76403</v>
          </cell>
          <cell r="IL124">
            <v>0</v>
          </cell>
          <cell r="IM124">
            <v>76403</v>
          </cell>
          <cell r="IN124">
            <v>0</v>
          </cell>
          <cell r="IO124">
            <v>0</v>
          </cell>
          <cell r="IP124">
            <v>0</v>
          </cell>
          <cell r="IQ124">
            <v>0</v>
          </cell>
          <cell r="IR124">
            <v>0</v>
          </cell>
          <cell r="IS124">
            <v>0</v>
          </cell>
          <cell r="IT124">
            <v>0</v>
          </cell>
          <cell r="IU124">
            <v>0</v>
          </cell>
          <cell r="IV124">
            <v>0</v>
          </cell>
          <cell r="IW124">
            <v>0</v>
          </cell>
          <cell r="IX124">
            <v>0</v>
          </cell>
          <cell r="IY124">
            <v>509.59348974</v>
          </cell>
          <cell r="IZ124">
            <v>0</v>
          </cell>
          <cell r="JA124">
            <v>24.921999999999997</v>
          </cell>
          <cell r="JB124">
            <v>0</v>
          </cell>
          <cell r="JC124">
            <v>377.14400000000001</v>
          </cell>
          <cell r="JD124">
            <v>377.14400000000001</v>
          </cell>
          <cell r="JE124">
            <v>0</v>
          </cell>
          <cell r="JF124">
            <v>0</v>
          </cell>
          <cell r="JG124">
            <v>33</v>
          </cell>
          <cell r="JH124">
            <v>0</v>
          </cell>
          <cell r="JI124">
            <v>33</v>
          </cell>
          <cell r="JJ124">
            <v>166.82267041</v>
          </cell>
          <cell r="JK124">
            <v>0</v>
          </cell>
          <cell r="JL124">
            <v>7.0890000000000004</v>
          </cell>
          <cell r="JM124">
            <v>0</v>
          </cell>
          <cell r="JN124">
            <v>126.196</v>
          </cell>
          <cell r="JO124">
            <v>126.196</v>
          </cell>
          <cell r="JP124">
            <v>0</v>
          </cell>
          <cell r="JQ124">
            <v>0</v>
          </cell>
          <cell r="JR124">
            <v>1</v>
          </cell>
          <cell r="JS124">
            <v>0</v>
          </cell>
          <cell r="JT124">
            <v>1</v>
          </cell>
          <cell r="JU124">
            <v>342.77081932999999</v>
          </cell>
          <cell r="JV124">
            <v>0</v>
          </cell>
          <cell r="JW124">
            <v>17.832999999999998</v>
          </cell>
          <cell r="JX124">
            <v>0</v>
          </cell>
          <cell r="JY124">
            <v>250.94800000000001</v>
          </cell>
          <cell r="JZ124">
            <v>250.94800000000001</v>
          </cell>
          <cell r="KA124">
            <v>0</v>
          </cell>
          <cell r="KB124">
            <v>0</v>
          </cell>
          <cell r="KC124">
            <v>32</v>
          </cell>
          <cell r="KD124">
            <v>0</v>
          </cell>
          <cell r="KE124">
            <v>32</v>
          </cell>
          <cell r="KF124">
            <v>0</v>
          </cell>
          <cell r="KG124">
            <v>0</v>
          </cell>
          <cell r="KH124">
            <v>0</v>
          </cell>
          <cell r="KI124">
            <v>0</v>
          </cell>
          <cell r="KJ124">
            <v>0</v>
          </cell>
          <cell r="KK124">
            <v>0</v>
          </cell>
          <cell r="KL124">
            <v>0</v>
          </cell>
          <cell r="KM124">
            <v>0</v>
          </cell>
          <cell r="KN124">
            <v>0</v>
          </cell>
          <cell r="KO124">
            <v>0</v>
          </cell>
          <cell r="KP124">
            <v>0</v>
          </cell>
          <cell r="KQ124">
            <v>0</v>
          </cell>
          <cell r="KR124">
            <v>0</v>
          </cell>
          <cell r="KS124">
            <v>0</v>
          </cell>
          <cell r="KT124">
            <v>0</v>
          </cell>
          <cell r="KU124">
            <v>0</v>
          </cell>
          <cell r="KV124">
            <v>0</v>
          </cell>
          <cell r="KW124">
            <v>0</v>
          </cell>
          <cell r="KX124">
            <v>0</v>
          </cell>
          <cell r="KY124">
            <v>0</v>
          </cell>
          <cell r="KZ124">
            <v>0</v>
          </cell>
          <cell r="LA124">
            <v>0</v>
          </cell>
          <cell r="LB124">
            <v>342.77081932999999</v>
          </cell>
          <cell r="LC124">
            <v>0</v>
          </cell>
          <cell r="LD124">
            <v>17.832999999999998</v>
          </cell>
          <cell r="LE124">
            <v>0</v>
          </cell>
          <cell r="LF124">
            <v>250.94800000000001</v>
          </cell>
          <cell r="LG124">
            <v>250.94800000000001</v>
          </cell>
          <cell r="LH124">
            <v>0</v>
          </cell>
          <cell r="LI124">
            <v>0</v>
          </cell>
          <cell r="LJ124">
            <v>32</v>
          </cell>
          <cell r="LK124">
            <v>0</v>
          </cell>
          <cell r="LL124">
            <v>32</v>
          </cell>
          <cell r="LQ124">
            <v>0</v>
          </cell>
          <cell r="LR124">
            <v>55.8</v>
          </cell>
          <cell r="LS124">
            <v>0</v>
          </cell>
          <cell r="LT124">
            <v>0</v>
          </cell>
          <cell r="LU124">
            <v>0</v>
          </cell>
          <cell r="LX124">
            <v>0</v>
          </cell>
          <cell r="LY124">
            <v>0</v>
          </cell>
          <cell r="LZ124">
            <v>0</v>
          </cell>
          <cell r="MA124">
            <v>0</v>
          </cell>
          <cell r="MB124">
            <v>0</v>
          </cell>
          <cell r="MC124">
            <v>0</v>
          </cell>
          <cell r="MD124">
            <v>0</v>
          </cell>
          <cell r="ME124">
            <v>0</v>
          </cell>
          <cell r="MF124">
            <v>0</v>
          </cell>
          <cell r="MG124">
            <v>0</v>
          </cell>
          <cell r="MH124">
            <v>0</v>
          </cell>
          <cell r="MI124">
            <v>0</v>
          </cell>
          <cell r="MJ124">
            <v>0</v>
          </cell>
          <cell r="MK124">
            <v>0</v>
          </cell>
          <cell r="ML124">
            <v>0</v>
          </cell>
          <cell r="MM124">
            <v>0</v>
          </cell>
          <cell r="MN124">
            <v>0</v>
          </cell>
          <cell r="MO124">
            <v>0</v>
          </cell>
          <cell r="MP124">
            <v>0</v>
          </cell>
          <cell r="MQ124">
            <v>0</v>
          </cell>
          <cell r="MR124">
            <v>0</v>
          </cell>
          <cell r="MS124">
            <v>0</v>
          </cell>
          <cell r="MT124">
            <v>0</v>
          </cell>
          <cell r="MU124">
            <v>0</v>
          </cell>
          <cell r="MV124">
            <v>0</v>
          </cell>
          <cell r="MW124">
            <v>0</v>
          </cell>
          <cell r="MX124">
            <v>0</v>
          </cell>
          <cell r="MY124">
            <v>0</v>
          </cell>
          <cell r="MZ124">
            <v>0</v>
          </cell>
          <cell r="NA124">
            <v>0</v>
          </cell>
          <cell r="NB124">
            <v>0</v>
          </cell>
          <cell r="NC124">
            <v>0</v>
          </cell>
          <cell r="ND124">
            <v>0</v>
          </cell>
          <cell r="NE124">
            <v>0</v>
          </cell>
          <cell r="NF124">
            <v>0</v>
          </cell>
          <cell r="NG124">
            <v>0</v>
          </cell>
          <cell r="NH124">
            <v>0</v>
          </cell>
          <cell r="NI124">
            <v>0</v>
          </cell>
          <cell r="NJ124">
            <v>0</v>
          </cell>
          <cell r="NK124">
            <v>0</v>
          </cell>
          <cell r="NL124">
            <v>0</v>
          </cell>
          <cell r="NM124">
            <v>0</v>
          </cell>
          <cell r="NN124">
            <v>0</v>
          </cell>
          <cell r="NO124">
            <v>0</v>
          </cell>
          <cell r="NP124">
            <v>0</v>
          </cell>
          <cell r="NQ124">
            <v>0</v>
          </cell>
          <cell r="NR124">
            <v>0</v>
          </cell>
          <cell r="NS124">
            <v>0</v>
          </cell>
          <cell r="NT124">
            <v>0</v>
          </cell>
          <cell r="NU124">
            <v>0</v>
          </cell>
          <cell r="NV124">
            <v>0</v>
          </cell>
          <cell r="NW124">
            <v>0</v>
          </cell>
          <cell r="NX124">
            <v>0</v>
          </cell>
          <cell r="NY124">
            <v>0</v>
          </cell>
          <cell r="NZ124">
            <v>0</v>
          </cell>
          <cell r="OA124">
            <v>0</v>
          </cell>
          <cell r="OB124">
            <v>0</v>
          </cell>
          <cell r="OC124">
            <v>0</v>
          </cell>
          <cell r="OD124">
            <v>0</v>
          </cell>
          <cell r="OE124">
            <v>0</v>
          </cell>
          <cell r="OF124">
            <v>0</v>
          </cell>
          <cell r="OG124">
            <v>0</v>
          </cell>
          <cell r="OH124">
            <v>0</v>
          </cell>
          <cell r="OI124">
            <v>0</v>
          </cell>
          <cell r="OJ124">
            <v>0</v>
          </cell>
          <cell r="OL124" t="str">
            <v>нд</v>
          </cell>
          <cell r="OM124" t="str">
            <v>нд</v>
          </cell>
          <cell r="ON124" t="str">
            <v>нд</v>
          </cell>
          <cell r="OO124" t="str">
            <v>нд</v>
          </cell>
          <cell r="OP124" t="str">
            <v>нд</v>
          </cell>
          <cell r="OT124">
            <v>9766.9821273165726</v>
          </cell>
          <cell r="OV124">
            <v>709.20500000000004</v>
          </cell>
          <cell r="OW124">
            <v>119.191</v>
          </cell>
          <cell r="OX124">
            <v>0</v>
          </cell>
          <cell r="OY124">
            <v>10851</v>
          </cell>
          <cell r="OZ124">
            <v>2146.0064287200003</v>
          </cell>
        </row>
        <row r="125">
          <cell r="A125" t="str">
            <v>Г</v>
          </cell>
          <cell r="B125" t="str">
            <v>1.2.5.2</v>
          </cell>
          <cell r="C125" t="str">
            <v>Новое строительство котельных, всего, в том числе:</v>
          </cell>
          <cell r="D125" t="str">
            <v>Г</v>
          </cell>
          <cell r="E125">
            <v>0</v>
          </cell>
          <cell r="H125">
            <v>0</v>
          </cell>
          <cell r="J125">
            <v>3932.6022027855006</v>
          </cell>
          <cell r="K125">
            <v>0</v>
          </cell>
          <cell r="L125">
            <v>3932.6022027855006</v>
          </cell>
          <cell r="M125">
            <v>818.12398278000001</v>
          </cell>
          <cell r="N125">
            <v>0</v>
          </cell>
          <cell r="O125">
            <v>245.11748446749993</v>
          </cell>
          <cell r="P125">
            <v>749.55393913499995</v>
          </cell>
          <cell r="Q125">
            <v>2119.8067964030001</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O125">
            <v>0</v>
          </cell>
          <cell r="AP125">
            <v>0</v>
          </cell>
          <cell r="AQ125">
            <v>0</v>
          </cell>
          <cell r="AR125">
            <v>0</v>
          </cell>
          <cell r="AS125">
            <v>0</v>
          </cell>
          <cell r="AT125">
            <v>0</v>
          </cell>
          <cell r="AU125">
            <v>0</v>
          </cell>
          <cell r="AV125">
            <v>0</v>
          </cell>
          <cell r="AW125">
            <v>0</v>
          </cell>
          <cell r="AX125">
            <v>0</v>
          </cell>
          <cell r="AY125">
            <v>0</v>
          </cell>
          <cell r="AZ125">
            <v>0</v>
          </cell>
          <cell r="BA125">
            <v>0</v>
          </cell>
          <cell r="BB125" t="str">
            <v/>
          </cell>
          <cell r="BC125" t="str">
            <v/>
          </cell>
          <cell r="BD125" t="str">
            <v/>
          </cell>
          <cell r="BE125" t="str">
            <v/>
          </cell>
          <cell r="BF125">
            <v>0</v>
          </cell>
          <cell r="BG125">
            <v>0</v>
          </cell>
          <cell r="BH125">
            <v>0</v>
          </cell>
          <cell r="BI125">
            <v>0</v>
          </cell>
          <cell r="BJ125">
            <v>0</v>
          </cell>
          <cell r="BK125">
            <v>0</v>
          </cell>
          <cell r="BL125">
            <v>0</v>
          </cell>
          <cell r="BM125">
            <v>0</v>
          </cell>
          <cell r="BN125">
            <v>0</v>
          </cell>
          <cell r="BO125">
            <v>0</v>
          </cell>
          <cell r="BP125">
            <v>0</v>
          </cell>
          <cell r="BQ125">
            <v>0</v>
          </cell>
          <cell r="BR125">
            <v>0</v>
          </cell>
          <cell r="BS125">
            <v>0</v>
          </cell>
          <cell r="BT125">
            <v>0</v>
          </cell>
          <cell r="BU125">
            <v>0</v>
          </cell>
          <cell r="BV125">
            <v>0</v>
          </cell>
          <cell r="BW125">
            <v>0</v>
          </cell>
          <cell r="BX125">
            <v>0</v>
          </cell>
          <cell r="BY125">
            <v>0</v>
          </cell>
          <cell r="BZ125">
            <v>0</v>
          </cell>
          <cell r="CA125">
            <v>0</v>
          </cell>
          <cell r="CB125">
            <v>0</v>
          </cell>
          <cell r="CC125">
            <v>0</v>
          </cell>
          <cell r="CD125">
            <v>0</v>
          </cell>
          <cell r="CE125">
            <v>0</v>
          </cell>
          <cell r="CF125">
            <v>0</v>
          </cell>
          <cell r="CG125">
            <v>0</v>
          </cell>
          <cell r="CH125">
            <v>0</v>
          </cell>
          <cell r="CI125">
            <v>0</v>
          </cell>
          <cell r="CJ125">
            <v>0</v>
          </cell>
          <cell r="CK125">
            <v>0</v>
          </cell>
          <cell r="CL125">
            <v>0</v>
          </cell>
          <cell r="CM125">
            <v>0</v>
          </cell>
          <cell r="CN125">
            <v>0</v>
          </cell>
          <cell r="CO125">
            <v>0</v>
          </cell>
          <cell r="CP125">
            <v>0</v>
          </cell>
          <cell r="CQ125" t="str">
            <v/>
          </cell>
          <cell r="CR125" t="str">
            <v/>
          </cell>
          <cell r="CS125" t="str">
            <v/>
          </cell>
          <cell r="CT125" t="str">
            <v/>
          </cell>
          <cell r="CU125">
            <v>0</v>
          </cell>
          <cell r="CX125">
            <v>11773.071493446381</v>
          </cell>
          <cell r="CY125">
            <v>2007.6103241393257</v>
          </cell>
          <cell r="CZ125">
            <v>3841.5348877713004</v>
          </cell>
          <cell r="DA125">
            <v>3963.2928893735866</v>
          </cell>
          <cell r="DB125">
            <v>1960.6333921621663</v>
          </cell>
          <cell r="DE125">
            <v>0</v>
          </cell>
          <cell r="DG125">
            <v>2648.4101105499999</v>
          </cell>
          <cell r="DH125">
            <v>0</v>
          </cell>
          <cell r="DI125">
            <v>2648.4101105499999</v>
          </cell>
          <cell r="DJ125">
            <v>221.79169244000005</v>
          </cell>
          <cell r="DK125">
            <v>951.39924857999995</v>
          </cell>
          <cell r="DL125">
            <v>1337.37306115</v>
          </cell>
          <cell r="DM125">
            <v>137.84610837999995</v>
          </cell>
          <cell r="DN125">
            <v>3379.4845325921287</v>
          </cell>
          <cell r="DS125">
            <v>73</v>
          </cell>
          <cell r="DT125">
            <v>202.23975001333304</v>
          </cell>
          <cell r="DU125">
            <v>340.55043894068166</v>
          </cell>
          <cell r="DV125">
            <v>2763.6943436381139</v>
          </cell>
          <cell r="DW125">
            <v>202.23975001333304</v>
          </cell>
          <cell r="DX125" t="str">
            <v/>
          </cell>
          <cell r="DY125" t="str">
            <v/>
          </cell>
          <cell r="DZ125" t="str">
            <v/>
          </cell>
          <cell r="EA125" t="str">
            <v/>
          </cell>
          <cell r="EB125">
            <v>0</v>
          </cell>
          <cell r="EC125">
            <v>1131.7356273999999</v>
          </cell>
          <cell r="ED125">
            <v>17.569210549999998</v>
          </cell>
          <cell r="EE125">
            <v>335.6327546</v>
          </cell>
          <cell r="EF125">
            <v>669.69608814999992</v>
          </cell>
          <cell r="EG125">
            <v>108.83757410000001</v>
          </cell>
          <cell r="EH125">
            <v>210.02252780000001</v>
          </cell>
          <cell r="EI125">
            <v>3.2610385900000001</v>
          </cell>
          <cell r="EJ125">
            <v>51.45580812</v>
          </cell>
          <cell r="EK125">
            <v>131.85455195</v>
          </cell>
          <cell r="EL125">
            <v>23.451129139999999</v>
          </cell>
          <cell r="EM125">
            <v>921.71309960000008</v>
          </cell>
          <cell r="EN125">
            <v>14.308171959999999</v>
          </cell>
          <cell r="EO125">
            <v>284.17694647999997</v>
          </cell>
          <cell r="EP125">
            <v>537.84153619999995</v>
          </cell>
          <cell r="EQ125">
            <v>85.386444960000006</v>
          </cell>
          <cell r="ER125">
            <v>0</v>
          </cell>
          <cell r="ES125">
            <v>0</v>
          </cell>
          <cell r="ET125">
            <v>0</v>
          </cell>
          <cell r="EU125">
            <v>0</v>
          </cell>
          <cell r="EV125">
            <v>0</v>
          </cell>
          <cell r="EW125">
            <v>0</v>
          </cell>
          <cell r="EX125">
            <v>0</v>
          </cell>
          <cell r="EY125">
            <v>0</v>
          </cell>
          <cell r="EZ125">
            <v>0</v>
          </cell>
          <cell r="FA125">
            <v>0</v>
          </cell>
          <cell r="FB125">
            <v>921.71309960000008</v>
          </cell>
          <cell r="FC125">
            <v>14.308171959999999</v>
          </cell>
          <cell r="FD125">
            <v>284.17694647999997</v>
          </cell>
          <cell r="FE125">
            <v>537.84153619999995</v>
          </cell>
          <cell r="FF125">
            <v>85.386444960000006</v>
          </cell>
          <cell r="FG125" t="str">
            <v/>
          </cell>
          <cell r="FH125" t="str">
            <v/>
          </cell>
          <cell r="FI125" t="str">
            <v/>
          </cell>
          <cell r="FJ125" t="str">
            <v/>
          </cell>
          <cell r="FK125">
            <v>0</v>
          </cell>
          <cell r="FN125">
            <v>11773.071493446381</v>
          </cell>
          <cell r="FO125">
            <v>0</v>
          </cell>
          <cell r="FP125">
            <v>376.37899999999996</v>
          </cell>
          <cell r="FQ125">
            <v>0</v>
          </cell>
          <cell r="FR125">
            <v>2003.7250082983335</v>
          </cell>
          <cell r="FS125">
            <v>1945.1350082983336</v>
          </cell>
          <cell r="FT125">
            <v>2.74</v>
          </cell>
          <cell r="FU125">
            <v>55.85</v>
          </cell>
          <cell r="FV125">
            <v>148252</v>
          </cell>
          <cell r="FW125">
            <v>0</v>
          </cell>
          <cell r="FX125">
            <v>148252</v>
          </cell>
          <cell r="FZ125">
            <v>758.40588715000001</v>
          </cell>
          <cell r="GA125">
            <v>0</v>
          </cell>
          <cell r="GB125">
            <v>14.109</v>
          </cell>
          <cell r="GC125">
            <v>0</v>
          </cell>
          <cell r="GD125">
            <v>323.55900000000003</v>
          </cell>
          <cell r="GE125">
            <v>323.55900000000003</v>
          </cell>
          <cell r="GF125">
            <v>0</v>
          </cell>
          <cell r="GG125">
            <v>0</v>
          </cell>
          <cell r="GH125">
            <v>5039</v>
          </cell>
          <cell r="GI125">
            <v>0</v>
          </cell>
          <cell r="GJ125">
            <v>5039</v>
          </cell>
          <cell r="GK125">
            <v>6140.1608410664994</v>
          </cell>
          <cell r="GL125">
            <v>0</v>
          </cell>
          <cell r="GM125">
            <v>258.77600000000001</v>
          </cell>
          <cell r="GN125">
            <v>0</v>
          </cell>
          <cell r="GO125">
            <v>1287.7640000000001</v>
          </cell>
          <cell r="GP125">
            <v>1232.03</v>
          </cell>
          <cell r="GQ125">
            <v>0</v>
          </cell>
          <cell r="GR125">
            <v>51.734000000000002</v>
          </cell>
          <cell r="GS125">
            <v>76404</v>
          </cell>
          <cell r="GT125">
            <v>0</v>
          </cell>
          <cell r="GU125">
            <v>76404</v>
          </cell>
          <cell r="GV125">
            <v>0</v>
          </cell>
          <cell r="GW125">
            <v>0</v>
          </cell>
          <cell r="GX125">
            <v>0</v>
          </cell>
          <cell r="GY125">
            <v>0</v>
          </cell>
          <cell r="GZ125">
            <v>0</v>
          </cell>
          <cell r="HA125">
            <v>0</v>
          </cell>
          <cell r="HB125">
            <v>0</v>
          </cell>
          <cell r="HC125">
            <v>0</v>
          </cell>
          <cell r="HD125">
            <v>0</v>
          </cell>
          <cell r="HE125">
            <v>0</v>
          </cell>
          <cell r="HF125">
            <v>0</v>
          </cell>
          <cell r="HG125">
            <v>0</v>
          </cell>
          <cell r="HH125">
            <v>0</v>
          </cell>
          <cell r="HI125">
            <v>0</v>
          </cell>
          <cell r="HJ125">
            <v>0</v>
          </cell>
          <cell r="HK125">
            <v>0</v>
          </cell>
          <cell r="HL125">
            <v>0</v>
          </cell>
          <cell r="HM125">
            <v>0</v>
          </cell>
          <cell r="HN125">
            <v>0</v>
          </cell>
          <cell r="HO125">
            <v>0</v>
          </cell>
          <cell r="HP125">
            <v>0</v>
          </cell>
          <cell r="HQ125">
            <v>0</v>
          </cell>
          <cell r="HR125">
            <v>1143.433344503333</v>
          </cell>
          <cell r="HS125">
            <v>0</v>
          </cell>
          <cell r="HT125">
            <v>105</v>
          </cell>
          <cell r="HU125">
            <v>0</v>
          </cell>
          <cell r="HV125">
            <v>0</v>
          </cell>
          <cell r="HW125">
            <v>0</v>
          </cell>
          <cell r="HX125">
            <v>0</v>
          </cell>
          <cell r="HY125">
            <v>0</v>
          </cell>
          <cell r="HZ125">
            <v>1</v>
          </cell>
          <cell r="IA125">
            <v>0</v>
          </cell>
          <cell r="IB125">
            <v>1</v>
          </cell>
          <cell r="IC125">
            <v>4996.7274965631668</v>
          </cell>
          <cell r="ID125">
            <v>0</v>
          </cell>
          <cell r="IE125">
            <v>153.77599999999998</v>
          </cell>
          <cell r="IF125">
            <v>0</v>
          </cell>
          <cell r="IG125">
            <v>1287.7640000000001</v>
          </cell>
          <cell r="IH125">
            <v>1232.03</v>
          </cell>
          <cell r="II125">
            <v>0</v>
          </cell>
          <cell r="IJ125">
            <v>51.734000000000002</v>
          </cell>
          <cell r="IK125">
            <v>76403</v>
          </cell>
          <cell r="IL125">
            <v>0</v>
          </cell>
          <cell r="IM125">
            <v>76403</v>
          </cell>
          <cell r="IN125">
            <v>0</v>
          </cell>
          <cell r="IO125">
            <v>0</v>
          </cell>
          <cell r="IP125">
            <v>0</v>
          </cell>
          <cell r="IQ125">
            <v>0</v>
          </cell>
          <cell r="IR125">
            <v>0</v>
          </cell>
          <cell r="IS125">
            <v>0</v>
          </cell>
          <cell r="IT125">
            <v>0</v>
          </cell>
          <cell r="IU125">
            <v>0</v>
          </cell>
          <cell r="IV125">
            <v>0</v>
          </cell>
          <cell r="IW125">
            <v>0</v>
          </cell>
          <cell r="IX125">
            <v>0</v>
          </cell>
          <cell r="IY125">
            <v>509.59348974</v>
          </cell>
          <cell r="IZ125">
            <v>0</v>
          </cell>
          <cell r="JA125">
            <v>24.921999999999997</v>
          </cell>
          <cell r="JB125">
            <v>0</v>
          </cell>
          <cell r="JC125">
            <v>377.14400000000001</v>
          </cell>
          <cell r="JD125">
            <v>377.14400000000001</v>
          </cell>
          <cell r="JE125">
            <v>0</v>
          </cell>
          <cell r="JF125">
            <v>0</v>
          </cell>
          <cell r="JG125">
            <v>33</v>
          </cell>
          <cell r="JH125">
            <v>0</v>
          </cell>
          <cell r="JI125">
            <v>33</v>
          </cell>
          <cell r="JJ125">
            <v>166.82267041</v>
          </cell>
          <cell r="JK125">
            <v>0</v>
          </cell>
          <cell r="JL125">
            <v>7.0890000000000004</v>
          </cell>
          <cell r="JM125">
            <v>0</v>
          </cell>
          <cell r="JN125">
            <v>126.196</v>
          </cell>
          <cell r="JO125">
            <v>126.196</v>
          </cell>
          <cell r="JP125">
            <v>0</v>
          </cell>
          <cell r="JQ125">
            <v>0</v>
          </cell>
          <cell r="JR125">
            <v>1</v>
          </cell>
          <cell r="JS125">
            <v>0</v>
          </cell>
          <cell r="JT125">
            <v>1</v>
          </cell>
          <cell r="JU125">
            <v>342.77081932999999</v>
          </cell>
          <cell r="JV125">
            <v>0</v>
          </cell>
          <cell r="JW125">
            <v>17.832999999999998</v>
          </cell>
          <cell r="JX125">
            <v>0</v>
          </cell>
          <cell r="JY125">
            <v>250.94800000000001</v>
          </cell>
          <cell r="JZ125">
            <v>250.94800000000001</v>
          </cell>
          <cell r="KA125">
            <v>0</v>
          </cell>
          <cell r="KB125">
            <v>0</v>
          </cell>
          <cell r="KC125">
            <v>32</v>
          </cell>
          <cell r="KD125">
            <v>0</v>
          </cell>
          <cell r="KE125">
            <v>32</v>
          </cell>
          <cell r="KF125">
            <v>0</v>
          </cell>
          <cell r="KG125">
            <v>0</v>
          </cell>
          <cell r="KH125">
            <v>0</v>
          </cell>
          <cell r="KI125">
            <v>0</v>
          </cell>
          <cell r="KJ125">
            <v>0</v>
          </cell>
          <cell r="KK125">
            <v>0</v>
          </cell>
          <cell r="KL125">
            <v>0</v>
          </cell>
          <cell r="KM125">
            <v>0</v>
          </cell>
          <cell r="KN125">
            <v>0</v>
          </cell>
          <cell r="KO125">
            <v>0</v>
          </cell>
          <cell r="KP125">
            <v>0</v>
          </cell>
          <cell r="KQ125">
            <v>0</v>
          </cell>
          <cell r="KR125">
            <v>0</v>
          </cell>
          <cell r="KS125">
            <v>0</v>
          </cell>
          <cell r="KT125">
            <v>0</v>
          </cell>
          <cell r="KU125">
            <v>0</v>
          </cell>
          <cell r="KV125">
            <v>0</v>
          </cell>
          <cell r="KW125">
            <v>0</v>
          </cell>
          <cell r="KX125">
            <v>0</v>
          </cell>
          <cell r="KY125">
            <v>0</v>
          </cell>
          <cell r="KZ125">
            <v>0</v>
          </cell>
          <cell r="LA125">
            <v>0</v>
          </cell>
          <cell r="LB125">
            <v>342.77081932999999</v>
          </cell>
          <cell r="LC125">
            <v>0</v>
          </cell>
          <cell r="LD125">
            <v>17.832999999999998</v>
          </cell>
          <cell r="LE125">
            <v>0</v>
          </cell>
          <cell r="LF125">
            <v>250.94800000000001</v>
          </cell>
          <cell r="LG125">
            <v>250.94800000000001</v>
          </cell>
          <cell r="LH125">
            <v>0</v>
          </cell>
          <cell r="LI125">
            <v>0</v>
          </cell>
          <cell r="LJ125">
            <v>32</v>
          </cell>
          <cell r="LK125">
            <v>0</v>
          </cell>
          <cell r="LL125">
            <v>32</v>
          </cell>
          <cell r="LQ125">
            <v>0</v>
          </cell>
          <cell r="LR125">
            <v>55.8</v>
          </cell>
          <cell r="LS125">
            <v>0</v>
          </cell>
          <cell r="LT125">
            <v>0</v>
          </cell>
          <cell r="LU125">
            <v>0</v>
          </cell>
          <cell r="LX125">
            <v>0</v>
          </cell>
          <cell r="LY125">
            <v>0</v>
          </cell>
          <cell r="LZ125">
            <v>0</v>
          </cell>
          <cell r="MA125">
            <v>0</v>
          </cell>
          <cell r="MB125">
            <v>0</v>
          </cell>
          <cell r="MC125">
            <v>0</v>
          </cell>
          <cell r="MD125">
            <v>0</v>
          </cell>
          <cell r="ME125">
            <v>0</v>
          </cell>
          <cell r="MF125">
            <v>0</v>
          </cell>
          <cell r="MG125">
            <v>0</v>
          </cell>
          <cell r="MH125">
            <v>0</v>
          </cell>
          <cell r="MI125">
            <v>0</v>
          </cell>
          <cell r="MJ125">
            <v>0</v>
          </cell>
          <cell r="MK125">
            <v>0</v>
          </cell>
          <cell r="ML125">
            <v>0</v>
          </cell>
          <cell r="MM125">
            <v>0</v>
          </cell>
          <cell r="MN125">
            <v>0</v>
          </cell>
          <cell r="MO125">
            <v>0</v>
          </cell>
          <cell r="MP125">
            <v>0</v>
          </cell>
          <cell r="MQ125">
            <v>0</v>
          </cell>
          <cell r="MR125">
            <v>0</v>
          </cell>
          <cell r="MS125">
            <v>0</v>
          </cell>
          <cell r="MT125">
            <v>0</v>
          </cell>
          <cell r="MU125">
            <v>0</v>
          </cell>
          <cell r="MV125">
            <v>0</v>
          </cell>
          <cell r="MW125">
            <v>0</v>
          </cell>
          <cell r="MX125">
            <v>0</v>
          </cell>
          <cell r="MY125">
            <v>0</v>
          </cell>
          <cell r="MZ125">
            <v>0</v>
          </cell>
          <cell r="NA125">
            <v>0</v>
          </cell>
          <cell r="NB125">
            <v>0</v>
          </cell>
          <cell r="NC125">
            <v>0</v>
          </cell>
          <cell r="ND125">
            <v>0</v>
          </cell>
          <cell r="NE125">
            <v>0</v>
          </cell>
          <cell r="NF125">
            <v>0</v>
          </cell>
          <cell r="NG125">
            <v>0</v>
          </cell>
          <cell r="NH125">
            <v>0</v>
          </cell>
          <cell r="NI125">
            <v>0</v>
          </cell>
          <cell r="NJ125">
            <v>0</v>
          </cell>
          <cell r="NK125">
            <v>0</v>
          </cell>
          <cell r="NL125">
            <v>0</v>
          </cell>
          <cell r="NM125">
            <v>0</v>
          </cell>
          <cell r="NN125">
            <v>0</v>
          </cell>
          <cell r="NO125">
            <v>0</v>
          </cell>
          <cell r="NP125">
            <v>0</v>
          </cell>
          <cell r="NQ125">
            <v>0</v>
          </cell>
          <cell r="NR125">
            <v>0</v>
          </cell>
          <cell r="NS125">
            <v>0</v>
          </cell>
          <cell r="NT125">
            <v>0</v>
          </cell>
          <cell r="NU125">
            <v>0</v>
          </cell>
          <cell r="NV125">
            <v>0</v>
          </cell>
          <cell r="NW125">
            <v>0</v>
          </cell>
          <cell r="NX125">
            <v>0</v>
          </cell>
          <cell r="NY125">
            <v>0</v>
          </cell>
          <cell r="NZ125">
            <v>0</v>
          </cell>
          <cell r="OA125">
            <v>0</v>
          </cell>
          <cell r="OB125">
            <v>0</v>
          </cell>
          <cell r="OC125">
            <v>0</v>
          </cell>
          <cell r="OD125">
            <v>0</v>
          </cell>
          <cell r="OE125">
            <v>0</v>
          </cell>
          <cell r="OF125">
            <v>0</v>
          </cell>
          <cell r="OG125">
            <v>0</v>
          </cell>
          <cell r="OH125">
            <v>0</v>
          </cell>
          <cell r="OI125">
            <v>0</v>
          </cell>
          <cell r="OJ125">
            <v>0</v>
          </cell>
          <cell r="OL125" t="str">
            <v>нд</v>
          </cell>
          <cell r="OM125" t="str">
            <v>нд</v>
          </cell>
          <cell r="ON125" t="str">
            <v>нд</v>
          </cell>
          <cell r="OO125" t="str">
            <v>нд</v>
          </cell>
          <cell r="OP125" t="str">
            <v>нд</v>
          </cell>
          <cell r="OT125">
            <v>9766.9821273165726</v>
          </cell>
          <cell r="OV125">
            <v>709.20500000000004</v>
          </cell>
          <cell r="OW125">
            <v>119.191</v>
          </cell>
          <cell r="OX125">
            <v>0</v>
          </cell>
          <cell r="OY125">
            <v>10851</v>
          </cell>
          <cell r="OZ125">
            <v>2146.0064287200003</v>
          </cell>
        </row>
        <row r="126">
          <cell r="A126" t="str">
            <v>Г</v>
          </cell>
          <cell r="B126" t="str">
            <v>1.2.5.3</v>
          </cell>
          <cell r="C126" t="str">
            <v>Новое строительство тепловых сетей, всего, в том числе:</v>
          </cell>
          <cell r="D126" t="str">
            <v>Г</v>
          </cell>
          <cell r="E126">
            <v>0</v>
          </cell>
          <cell r="H126">
            <v>0</v>
          </cell>
          <cell r="J126">
            <v>3932.6022027855006</v>
          </cell>
          <cell r="K126">
            <v>0</v>
          </cell>
          <cell r="L126">
            <v>3932.6022027855006</v>
          </cell>
          <cell r="M126">
            <v>818.12398278000001</v>
          </cell>
          <cell r="N126">
            <v>0</v>
          </cell>
          <cell r="O126">
            <v>245.11748446749993</v>
          </cell>
          <cell r="P126">
            <v>749.55393913499995</v>
          </cell>
          <cell r="Q126">
            <v>2119.8067964030001</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cell r="AO126">
            <v>0</v>
          </cell>
          <cell r="AP126">
            <v>0</v>
          </cell>
          <cell r="AQ126">
            <v>0</v>
          </cell>
          <cell r="AR126">
            <v>0</v>
          </cell>
          <cell r="AS126">
            <v>0</v>
          </cell>
          <cell r="AT126">
            <v>0</v>
          </cell>
          <cell r="AU126">
            <v>0</v>
          </cell>
          <cell r="AV126">
            <v>0</v>
          </cell>
          <cell r="AW126">
            <v>0</v>
          </cell>
          <cell r="AX126">
            <v>0</v>
          </cell>
          <cell r="AY126">
            <v>0</v>
          </cell>
          <cell r="AZ126">
            <v>0</v>
          </cell>
          <cell r="BA126">
            <v>0</v>
          </cell>
          <cell r="BB126" t="str">
            <v/>
          </cell>
          <cell r="BC126" t="str">
            <v/>
          </cell>
          <cell r="BD126" t="str">
            <v/>
          </cell>
          <cell r="BE126" t="str">
            <v/>
          </cell>
          <cell r="BF126">
            <v>0</v>
          </cell>
          <cell r="BG126">
            <v>0</v>
          </cell>
          <cell r="BH126">
            <v>0</v>
          </cell>
          <cell r="BI126">
            <v>0</v>
          </cell>
          <cell r="BJ126">
            <v>0</v>
          </cell>
          <cell r="BK126">
            <v>0</v>
          </cell>
          <cell r="BL126">
            <v>0</v>
          </cell>
          <cell r="BM126">
            <v>0</v>
          </cell>
          <cell r="BN126">
            <v>0</v>
          </cell>
          <cell r="BO126">
            <v>0</v>
          </cell>
          <cell r="BP126">
            <v>0</v>
          </cell>
          <cell r="BQ126">
            <v>0</v>
          </cell>
          <cell r="BR126">
            <v>0</v>
          </cell>
          <cell r="BS126">
            <v>0</v>
          </cell>
          <cell r="BT126">
            <v>0</v>
          </cell>
          <cell r="BU126">
            <v>0</v>
          </cell>
          <cell r="BV126">
            <v>0</v>
          </cell>
          <cell r="BW126">
            <v>0</v>
          </cell>
          <cell r="BX126">
            <v>0</v>
          </cell>
          <cell r="BY126">
            <v>0</v>
          </cell>
          <cell r="BZ126">
            <v>0</v>
          </cell>
          <cell r="CA126">
            <v>0</v>
          </cell>
          <cell r="CB126">
            <v>0</v>
          </cell>
          <cell r="CC126">
            <v>0</v>
          </cell>
          <cell r="CD126">
            <v>0</v>
          </cell>
          <cell r="CE126">
            <v>0</v>
          </cell>
          <cell r="CF126">
            <v>0</v>
          </cell>
          <cell r="CG126">
            <v>0</v>
          </cell>
          <cell r="CH126">
            <v>0</v>
          </cell>
          <cell r="CI126">
            <v>0</v>
          </cell>
          <cell r="CJ126">
            <v>0</v>
          </cell>
          <cell r="CK126">
            <v>0</v>
          </cell>
          <cell r="CL126">
            <v>0</v>
          </cell>
          <cell r="CM126">
            <v>0</v>
          </cell>
          <cell r="CN126">
            <v>0</v>
          </cell>
          <cell r="CO126">
            <v>0</v>
          </cell>
          <cell r="CP126">
            <v>0</v>
          </cell>
          <cell r="CQ126" t="str">
            <v/>
          </cell>
          <cell r="CR126" t="str">
            <v/>
          </cell>
          <cell r="CS126" t="str">
            <v/>
          </cell>
          <cell r="CT126" t="str">
            <v/>
          </cell>
          <cell r="CU126">
            <v>0</v>
          </cell>
          <cell r="CX126">
            <v>11773.071493446381</v>
          </cell>
          <cell r="CY126">
            <v>2007.6103241393257</v>
          </cell>
          <cell r="CZ126">
            <v>3841.5348877713004</v>
          </cell>
          <cell r="DA126">
            <v>3963.2928893735866</v>
          </cell>
          <cell r="DB126">
            <v>1960.6333921621663</v>
          </cell>
          <cell r="DE126">
            <v>0</v>
          </cell>
          <cell r="DG126">
            <v>2648.4101105499999</v>
          </cell>
          <cell r="DH126">
            <v>0</v>
          </cell>
          <cell r="DI126">
            <v>2648.4101105499999</v>
          </cell>
          <cell r="DJ126">
            <v>221.79169244000005</v>
          </cell>
          <cell r="DK126">
            <v>951.39924857999995</v>
          </cell>
          <cell r="DL126">
            <v>1337.37306115</v>
          </cell>
          <cell r="DM126">
            <v>137.84610837999995</v>
          </cell>
          <cell r="DN126">
            <v>3379.4845325921287</v>
          </cell>
          <cell r="DS126">
            <v>73</v>
          </cell>
          <cell r="DT126">
            <v>202.23975001333304</v>
          </cell>
          <cell r="DU126">
            <v>340.55043894068166</v>
          </cell>
          <cell r="DV126">
            <v>2763.6943436381139</v>
          </cell>
          <cell r="DW126">
            <v>202.23975001333304</v>
          </cell>
          <cell r="DX126" t="str">
            <v/>
          </cell>
          <cell r="DY126" t="str">
            <v/>
          </cell>
          <cell r="DZ126" t="str">
            <v/>
          </cell>
          <cell r="EA126" t="str">
            <v/>
          </cell>
          <cell r="EB126">
            <v>0</v>
          </cell>
          <cell r="EC126">
            <v>1131.7356273999999</v>
          </cell>
          <cell r="ED126">
            <v>17.569210549999998</v>
          </cell>
          <cell r="EE126">
            <v>335.6327546</v>
          </cell>
          <cell r="EF126">
            <v>669.69608814999992</v>
          </cell>
          <cell r="EG126">
            <v>108.83757410000001</v>
          </cell>
          <cell r="EH126">
            <v>210.02252780000001</v>
          </cell>
          <cell r="EI126">
            <v>3.2610385900000001</v>
          </cell>
          <cell r="EJ126">
            <v>51.45580812</v>
          </cell>
          <cell r="EK126">
            <v>131.85455195</v>
          </cell>
          <cell r="EL126">
            <v>23.451129139999999</v>
          </cell>
          <cell r="EM126">
            <v>921.71309960000008</v>
          </cell>
          <cell r="EN126">
            <v>14.308171959999999</v>
          </cell>
          <cell r="EO126">
            <v>284.17694647999997</v>
          </cell>
          <cell r="EP126">
            <v>537.84153619999995</v>
          </cell>
          <cell r="EQ126">
            <v>85.386444960000006</v>
          </cell>
          <cell r="ER126">
            <v>0</v>
          </cell>
          <cell r="ES126">
            <v>0</v>
          </cell>
          <cell r="ET126">
            <v>0</v>
          </cell>
          <cell r="EU126">
            <v>0</v>
          </cell>
          <cell r="EV126">
            <v>0</v>
          </cell>
          <cell r="EW126">
            <v>0</v>
          </cell>
          <cell r="EX126">
            <v>0</v>
          </cell>
          <cell r="EY126">
            <v>0</v>
          </cell>
          <cell r="EZ126">
            <v>0</v>
          </cell>
          <cell r="FA126">
            <v>0</v>
          </cell>
          <cell r="FB126">
            <v>921.71309960000008</v>
          </cell>
          <cell r="FC126">
            <v>14.308171959999999</v>
          </cell>
          <cell r="FD126">
            <v>284.17694647999997</v>
          </cell>
          <cell r="FE126">
            <v>537.84153619999995</v>
          </cell>
          <cell r="FF126">
            <v>85.386444960000006</v>
          </cell>
          <cell r="FG126" t="str">
            <v/>
          </cell>
          <cell r="FH126" t="str">
            <v/>
          </cell>
          <cell r="FI126" t="str">
            <v/>
          </cell>
          <cell r="FJ126" t="str">
            <v/>
          </cell>
          <cell r="FK126">
            <v>0</v>
          </cell>
          <cell r="FN126">
            <v>11773.071493446381</v>
          </cell>
          <cell r="FO126">
            <v>0</v>
          </cell>
          <cell r="FP126">
            <v>376.37899999999996</v>
          </cell>
          <cell r="FQ126">
            <v>0</v>
          </cell>
          <cell r="FR126">
            <v>2003.7250082983335</v>
          </cell>
          <cell r="FS126">
            <v>1945.1350082983336</v>
          </cell>
          <cell r="FT126">
            <v>2.74</v>
          </cell>
          <cell r="FU126">
            <v>55.85</v>
          </cell>
          <cell r="FV126">
            <v>148252</v>
          </cell>
          <cell r="FW126">
            <v>0</v>
          </cell>
          <cell r="FX126">
            <v>148252</v>
          </cell>
          <cell r="FZ126">
            <v>758.40588715000001</v>
          </cell>
          <cell r="GA126">
            <v>0</v>
          </cell>
          <cell r="GB126">
            <v>14.109</v>
          </cell>
          <cell r="GC126">
            <v>0</v>
          </cell>
          <cell r="GD126">
            <v>323.55900000000003</v>
          </cell>
          <cell r="GE126">
            <v>323.55900000000003</v>
          </cell>
          <cell r="GF126">
            <v>0</v>
          </cell>
          <cell r="GG126">
            <v>0</v>
          </cell>
          <cell r="GH126">
            <v>5039</v>
          </cell>
          <cell r="GI126">
            <v>0</v>
          </cell>
          <cell r="GJ126">
            <v>5039</v>
          </cell>
          <cell r="GK126">
            <v>6140.1608410664994</v>
          </cell>
          <cell r="GL126">
            <v>0</v>
          </cell>
          <cell r="GM126">
            <v>258.77600000000001</v>
          </cell>
          <cell r="GN126">
            <v>0</v>
          </cell>
          <cell r="GO126">
            <v>1287.7640000000001</v>
          </cell>
          <cell r="GP126">
            <v>1232.03</v>
          </cell>
          <cell r="GQ126">
            <v>0</v>
          </cell>
          <cell r="GR126">
            <v>51.734000000000002</v>
          </cell>
          <cell r="GS126">
            <v>76404</v>
          </cell>
          <cell r="GT126">
            <v>0</v>
          </cell>
          <cell r="GU126">
            <v>76404</v>
          </cell>
          <cell r="GV126">
            <v>0</v>
          </cell>
          <cell r="GW126">
            <v>0</v>
          </cell>
          <cell r="GX126">
            <v>0</v>
          </cell>
          <cell r="GY126">
            <v>0</v>
          </cell>
          <cell r="GZ126">
            <v>0</v>
          </cell>
          <cell r="HA126">
            <v>0</v>
          </cell>
          <cell r="HB126">
            <v>0</v>
          </cell>
          <cell r="HC126">
            <v>0</v>
          </cell>
          <cell r="HD126">
            <v>0</v>
          </cell>
          <cell r="HE126">
            <v>0</v>
          </cell>
          <cell r="HF126">
            <v>0</v>
          </cell>
          <cell r="HG126">
            <v>0</v>
          </cell>
          <cell r="HH126">
            <v>0</v>
          </cell>
          <cell r="HI126">
            <v>0</v>
          </cell>
          <cell r="HJ126">
            <v>0</v>
          </cell>
          <cell r="HK126">
            <v>0</v>
          </cell>
          <cell r="HL126">
            <v>0</v>
          </cell>
          <cell r="HM126">
            <v>0</v>
          </cell>
          <cell r="HN126">
            <v>0</v>
          </cell>
          <cell r="HO126">
            <v>0</v>
          </cell>
          <cell r="HP126">
            <v>0</v>
          </cell>
          <cell r="HQ126">
            <v>0</v>
          </cell>
          <cell r="HR126">
            <v>1143.433344503333</v>
          </cell>
          <cell r="HS126">
            <v>0</v>
          </cell>
          <cell r="HT126">
            <v>105</v>
          </cell>
          <cell r="HU126">
            <v>0</v>
          </cell>
          <cell r="HV126">
            <v>0</v>
          </cell>
          <cell r="HW126">
            <v>0</v>
          </cell>
          <cell r="HX126">
            <v>0</v>
          </cell>
          <cell r="HY126">
            <v>0</v>
          </cell>
          <cell r="HZ126">
            <v>1</v>
          </cell>
          <cell r="IA126">
            <v>0</v>
          </cell>
          <cell r="IB126">
            <v>1</v>
          </cell>
          <cell r="IC126">
            <v>4996.7274965631668</v>
          </cell>
          <cell r="ID126">
            <v>0</v>
          </cell>
          <cell r="IE126">
            <v>153.77599999999998</v>
          </cell>
          <cell r="IF126">
            <v>0</v>
          </cell>
          <cell r="IG126">
            <v>1287.7640000000001</v>
          </cell>
          <cell r="IH126">
            <v>1232.03</v>
          </cell>
          <cell r="II126">
            <v>0</v>
          </cell>
          <cell r="IJ126">
            <v>51.734000000000002</v>
          </cell>
          <cell r="IK126">
            <v>76403</v>
          </cell>
          <cell r="IL126">
            <v>0</v>
          </cell>
          <cell r="IM126">
            <v>76403</v>
          </cell>
          <cell r="IN126">
            <v>0</v>
          </cell>
          <cell r="IO126">
            <v>0</v>
          </cell>
          <cell r="IP126">
            <v>0</v>
          </cell>
          <cell r="IQ126">
            <v>0</v>
          </cell>
          <cell r="IR126">
            <v>0</v>
          </cell>
          <cell r="IS126">
            <v>0</v>
          </cell>
          <cell r="IT126">
            <v>0</v>
          </cell>
          <cell r="IU126">
            <v>0</v>
          </cell>
          <cell r="IV126">
            <v>0</v>
          </cell>
          <cell r="IW126">
            <v>0</v>
          </cell>
          <cell r="IX126">
            <v>0</v>
          </cell>
          <cell r="IY126">
            <v>509.59348974</v>
          </cell>
          <cell r="IZ126">
            <v>0</v>
          </cell>
          <cell r="JA126">
            <v>24.921999999999997</v>
          </cell>
          <cell r="JB126">
            <v>0</v>
          </cell>
          <cell r="JC126">
            <v>377.14400000000001</v>
          </cell>
          <cell r="JD126">
            <v>377.14400000000001</v>
          </cell>
          <cell r="JE126">
            <v>0</v>
          </cell>
          <cell r="JF126">
            <v>0</v>
          </cell>
          <cell r="JG126">
            <v>33</v>
          </cell>
          <cell r="JH126">
            <v>0</v>
          </cell>
          <cell r="JI126">
            <v>33</v>
          </cell>
          <cell r="JJ126">
            <v>166.82267041</v>
          </cell>
          <cell r="JK126">
            <v>0</v>
          </cell>
          <cell r="JL126">
            <v>7.0890000000000004</v>
          </cell>
          <cell r="JM126">
            <v>0</v>
          </cell>
          <cell r="JN126">
            <v>126.196</v>
          </cell>
          <cell r="JO126">
            <v>126.196</v>
          </cell>
          <cell r="JP126">
            <v>0</v>
          </cell>
          <cell r="JQ126">
            <v>0</v>
          </cell>
          <cell r="JR126">
            <v>1</v>
          </cell>
          <cell r="JS126">
            <v>0</v>
          </cell>
          <cell r="JT126">
            <v>1</v>
          </cell>
          <cell r="JU126">
            <v>342.77081932999999</v>
          </cell>
          <cell r="JV126">
            <v>0</v>
          </cell>
          <cell r="JW126">
            <v>17.832999999999998</v>
          </cell>
          <cell r="JX126">
            <v>0</v>
          </cell>
          <cell r="JY126">
            <v>250.94800000000001</v>
          </cell>
          <cell r="JZ126">
            <v>250.94800000000001</v>
          </cell>
          <cell r="KA126">
            <v>0</v>
          </cell>
          <cell r="KB126">
            <v>0</v>
          </cell>
          <cell r="KC126">
            <v>32</v>
          </cell>
          <cell r="KD126">
            <v>0</v>
          </cell>
          <cell r="KE126">
            <v>32</v>
          </cell>
          <cell r="KF126">
            <v>0</v>
          </cell>
          <cell r="KG126">
            <v>0</v>
          </cell>
          <cell r="KH126">
            <v>0</v>
          </cell>
          <cell r="KI126">
            <v>0</v>
          </cell>
          <cell r="KJ126">
            <v>0</v>
          </cell>
          <cell r="KK126">
            <v>0</v>
          </cell>
          <cell r="KL126">
            <v>0</v>
          </cell>
          <cell r="KM126">
            <v>0</v>
          </cell>
          <cell r="KN126">
            <v>0</v>
          </cell>
          <cell r="KO126">
            <v>0</v>
          </cell>
          <cell r="KP126">
            <v>0</v>
          </cell>
          <cell r="KQ126">
            <v>0</v>
          </cell>
          <cell r="KR126">
            <v>0</v>
          </cell>
          <cell r="KS126">
            <v>0</v>
          </cell>
          <cell r="KT126">
            <v>0</v>
          </cell>
          <cell r="KU126">
            <v>0</v>
          </cell>
          <cell r="KV126">
            <v>0</v>
          </cell>
          <cell r="KW126">
            <v>0</v>
          </cell>
          <cell r="KX126">
            <v>0</v>
          </cell>
          <cell r="KY126">
            <v>0</v>
          </cell>
          <cell r="KZ126">
            <v>0</v>
          </cell>
          <cell r="LA126">
            <v>0</v>
          </cell>
          <cell r="LB126">
            <v>342.77081932999999</v>
          </cell>
          <cell r="LC126">
            <v>0</v>
          </cell>
          <cell r="LD126">
            <v>17.832999999999998</v>
          </cell>
          <cell r="LE126">
            <v>0</v>
          </cell>
          <cell r="LF126">
            <v>250.94800000000001</v>
          </cell>
          <cell r="LG126">
            <v>250.94800000000001</v>
          </cell>
          <cell r="LH126">
            <v>0</v>
          </cell>
          <cell r="LI126">
            <v>0</v>
          </cell>
          <cell r="LJ126">
            <v>32</v>
          </cell>
          <cell r="LK126">
            <v>0</v>
          </cell>
          <cell r="LL126">
            <v>32</v>
          </cell>
          <cell r="LQ126">
            <v>0</v>
          </cell>
          <cell r="LR126">
            <v>55.8</v>
          </cell>
          <cell r="LS126">
            <v>0</v>
          </cell>
          <cell r="LT126">
            <v>0</v>
          </cell>
          <cell r="LU126">
            <v>0</v>
          </cell>
          <cell r="LX126">
            <v>0</v>
          </cell>
          <cell r="LY126">
            <v>0</v>
          </cell>
          <cell r="LZ126">
            <v>0</v>
          </cell>
          <cell r="MA126">
            <v>0</v>
          </cell>
          <cell r="MB126">
            <v>0</v>
          </cell>
          <cell r="MC126">
            <v>0</v>
          </cell>
          <cell r="MD126">
            <v>0</v>
          </cell>
          <cell r="ME126">
            <v>0</v>
          </cell>
          <cell r="MF126">
            <v>0</v>
          </cell>
          <cell r="MG126">
            <v>0</v>
          </cell>
          <cell r="MH126">
            <v>0</v>
          </cell>
          <cell r="MI126">
            <v>0</v>
          </cell>
          <cell r="MJ126">
            <v>0</v>
          </cell>
          <cell r="MK126">
            <v>0</v>
          </cell>
          <cell r="ML126">
            <v>0</v>
          </cell>
          <cell r="MM126">
            <v>0</v>
          </cell>
          <cell r="MN126">
            <v>0</v>
          </cell>
          <cell r="MO126">
            <v>0</v>
          </cell>
          <cell r="MP126">
            <v>0</v>
          </cell>
          <cell r="MQ126">
            <v>0</v>
          </cell>
          <cell r="MR126">
            <v>0</v>
          </cell>
          <cell r="MS126">
            <v>0</v>
          </cell>
          <cell r="MT126">
            <v>0</v>
          </cell>
          <cell r="MU126">
            <v>0</v>
          </cell>
          <cell r="MV126">
            <v>0</v>
          </cell>
          <cell r="MW126">
            <v>0</v>
          </cell>
          <cell r="MX126">
            <v>0</v>
          </cell>
          <cell r="MY126">
            <v>0</v>
          </cell>
          <cell r="MZ126">
            <v>0</v>
          </cell>
          <cell r="NA126">
            <v>0</v>
          </cell>
          <cell r="NB126">
            <v>0</v>
          </cell>
          <cell r="NC126">
            <v>0</v>
          </cell>
          <cell r="ND126">
            <v>0</v>
          </cell>
          <cell r="NE126">
            <v>0</v>
          </cell>
          <cell r="NF126">
            <v>0</v>
          </cell>
          <cell r="NG126">
            <v>0</v>
          </cell>
          <cell r="NH126">
            <v>0</v>
          </cell>
          <cell r="NI126">
            <v>0</v>
          </cell>
          <cell r="NJ126">
            <v>0</v>
          </cell>
          <cell r="NK126">
            <v>0</v>
          </cell>
          <cell r="NL126">
            <v>0</v>
          </cell>
          <cell r="NM126">
            <v>0</v>
          </cell>
          <cell r="NN126">
            <v>0</v>
          </cell>
          <cell r="NO126">
            <v>0</v>
          </cell>
          <cell r="NP126">
            <v>0</v>
          </cell>
          <cell r="NQ126">
            <v>0</v>
          </cell>
          <cell r="NR126">
            <v>0</v>
          </cell>
          <cell r="NS126">
            <v>0</v>
          </cell>
          <cell r="NT126">
            <v>0</v>
          </cell>
          <cell r="NU126">
            <v>0</v>
          </cell>
          <cell r="NV126">
            <v>0</v>
          </cell>
          <cell r="NW126">
            <v>0</v>
          </cell>
          <cell r="NX126">
            <v>0</v>
          </cell>
          <cell r="NY126">
            <v>0</v>
          </cell>
          <cell r="NZ126">
            <v>0</v>
          </cell>
          <cell r="OA126">
            <v>0</v>
          </cell>
          <cell r="OB126">
            <v>0</v>
          </cell>
          <cell r="OC126">
            <v>0</v>
          </cell>
          <cell r="OD126">
            <v>0</v>
          </cell>
          <cell r="OE126">
            <v>0</v>
          </cell>
          <cell r="OF126">
            <v>0</v>
          </cell>
          <cell r="OG126">
            <v>0</v>
          </cell>
          <cell r="OH126">
            <v>0</v>
          </cell>
          <cell r="OI126">
            <v>0</v>
          </cell>
          <cell r="OJ126">
            <v>0</v>
          </cell>
          <cell r="OL126" t="str">
            <v>нд</v>
          </cell>
          <cell r="OM126" t="str">
            <v>нд</v>
          </cell>
          <cell r="ON126" t="str">
            <v>нд</v>
          </cell>
          <cell r="OO126" t="str">
            <v>нд</v>
          </cell>
          <cell r="OP126" t="str">
            <v>нд</v>
          </cell>
          <cell r="OT126">
            <v>9766.9821273165726</v>
          </cell>
          <cell r="OV126">
            <v>709.20500000000004</v>
          </cell>
          <cell r="OW126">
            <v>119.191</v>
          </cell>
          <cell r="OX126">
            <v>0</v>
          </cell>
          <cell r="OY126">
            <v>10851</v>
          </cell>
          <cell r="OZ126">
            <v>2146.0064287200003</v>
          </cell>
        </row>
        <row r="127">
          <cell r="A127" t="str">
            <v>Г</v>
          </cell>
          <cell r="B127" t="str">
            <v>1.2.5.4</v>
          </cell>
          <cell r="C127" t="str">
            <v>Прочее новое строительство, всего, в том числе:</v>
          </cell>
          <cell r="D127" t="str">
            <v>Г</v>
          </cell>
          <cell r="E127">
            <v>0</v>
          </cell>
          <cell r="H127">
            <v>0</v>
          </cell>
          <cell r="J127">
            <v>3932.6022027855006</v>
          </cell>
          <cell r="K127">
            <v>0</v>
          </cell>
          <cell r="L127">
            <v>3932.6022027855006</v>
          </cell>
          <cell r="M127">
            <v>818.12398278000001</v>
          </cell>
          <cell r="N127">
            <v>0</v>
          </cell>
          <cell r="O127">
            <v>245.11748446749993</v>
          </cell>
          <cell r="P127">
            <v>749.55393913499995</v>
          </cell>
          <cell r="Q127">
            <v>2119.8067964030001</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cell r="AO127">
            <v>0</v>
          </cell>
          <cell r="AP127">
            <v>0</v>
          </cell>
          <cell r="AQ127">
            <v>0</v>
          </cell>
          <cell r="AR127">
            <v>0</v>
          </cell>
          <cell r="AS127">
            <v>0</v>
          </cell>
          <cell r="AT127">
            <v>0</v>
          </cell>
          <cell r="AU127">
            <v>0</v>
          </cell>
          <cell r="AV127">
            <v>0</v>
          </cell>
          <cell r="AW127">
            <v>0</v>
          </cell>
          <cell r="AX127">
            <v>0</v>
          </cell>
          <cell r="AY127">
            <v>0</v>
          </cell>
          <cell r="AZ127">
            <v>0</v>
          </cell>
          <cell r="BA127">
            <v>0</v>
          </cell>
          <cell r="BB127" t="str">
            <v/>
          </cell>
          <cell r="BC127" t="str">
            <v/>
          </cell>
          <cell r="BD127" t="str">
            <v/>
          </cell>
          <cell r="BE127" t="str">
            <v/>
          </cell>
          <cell r="BF127">
            <v>0</v>
          </cell>
          <cell r="BG127">
            <v>0</v>
          </cell>
          <cell r="BH127">
            <v>0</v>
          </cell>
          <cell r="BI127">
            <v>0</v>
          </cell>
          <cell r="BJ127">
            <v>0</v>
          </cell>
          <cell r="BK127">
            <v>0</v>
          </cell>
          <cell r="BL127">
            <v>0</v>
          </cell>
          <cell r="BM127">
            <v>0</v>
          </cell>
          <cell r="BN127">
            <v>0</v>
          </cell>
          <cell r="BO127">
            <v>0</v>
          </cell>
          <cell r="BP127">
            <v>0</v>
          </cell>
          <cell r="BQ127">
            <v>0</v>
          </cell>
          <cell r="BR127">
            <v>0</v>
          </cell>
          <cell r="BS127">
            <v>0</v>
          </cell>
          <cell r="BT127">
            <v>0</v>
          </cell>
          <cell r="BU127">
            <v>0</v>
          </cell>
          <cell r="BV127">
            <v>0</v>
          </cell>
          <cell r="BW127">
            <v>0</v>
          </cell>
          <cell r="BX127">
            <v>0</v>
          </cell>
          <cell r="BY127">
            <v>0</v>
          </cell>
          <cell r="BZ127">
            <v>0</v>
          </cell>
          <cell r="CA127">
            <v>0</v>
          </cell>
          <cell r="CB127">
            <v>0</v>
          </cell>
          <cell r="CC127">
            <v>0</v>
          </cell>
          <cell r="CD127">
            <v>0</v>
          </cell>
          <cell r="CE127">
            <v>0</v>
          </cell>
          <cell r="CF127">
            <v>0</v>
          </cell>
          <cell r="CG127">
            <v>0</v>
          </cell>
          <cell r="CH127">
            <v>0</v>
          </cell>
          <cell r="CI127">
            <v>0</v>
          </cell>
          <cell r="CJ127">
            <v>0</v>
          </cell>
          <cell r="CK127">
            <v>0</v>
          </cell>
          <cell r="CL127">
            <v>0</v>
          </cell>
          <cell r="CM127">
            <v>0</v>
          </cell>
          <cell r="CN127">
            <v>0</v>
          </cell>
          <cell r="CO127">
            <v>0</v>
          </cell>
          <cell r="CP127">
            <v>0</v>
          </cell>
          <cell r="CQ127" t="str">
            <v/>
          </cell>
          <cell r="CR127" t="str">
            <v/>
          </cell>
          <cell r="CS127" t="str">
            <v/>
          </cell>
          <cell r="CT127" t="str">
            <v/>
          </cell>
          <cell r="CU127">
            <v>0</v>
          </cell>
          <cell r="CX127">
            <v>11773.071493446381</v>
          </cell>
          <cell r="CY127">
            <v>2007.6103241393257</v>
          </cell>
          <cell r="CZ127">
            <v>3841.5348877713004</v>
          </cell>
          <cell r="DA127">
            <v>3963.2928893735866</v>
          </cell>
          <cell r="DB127">
            <v>1960.6333921621663</v>
          </cell>
          <cell r="DE127">
            <v>0</v>
          </cell>
          <cell r="DG127">
            <v>2648.4101105499999</v>
          </cell>
          <cell r="DH127">
            <v>0</v>
          </cell>
          <cell r="DI127">
            <v>2648.4101105499999</v>
          </cell>
          <cell r="DJ127">
            <v>221.79169244000005</v>
          </cell>
          <cell r="DK127">
            <v>951.39924857999995</v>
          </cell>
          <cell r="DL127">
            <v>1337.37306115</v>
          </cell>
          <cell r="DM127">
            <v>137.84610837999995</v>
          </cell>
          <cell r="DN127">
            <v>3379.4845325921287</v>
          </cell>
          <cell r="DS127">
            <v>73</v>
          </cell>
          <cell r="DT127">
            <v>202.23975001333304</v>
          </cell>
          <cell r="DU127">
            <v>340.55043894068166</v>
          </cell>
          <cell r="DV127">
            <v>2763.6943436381139</v>
          </cell>
          <cell r="DW127">
            <v>202.23975001333304</v>
          </cell>
          <cell r="DX127" t="str">
            <v/>
          </cell>
          <cell r="DY127" t="str">
            <v/>
          </cell>
          <cell r="DZ127" t="str">
            <v/>
          </cell>
          <cell r="EA127" t="str">
            <v/>
          </cell>
          <cell r="EB127">
            <v>0</v>
          </cell>
          <cell r="EC127">
            <v>1131.7356273999999</v>
          </cell>
          <cell r="ED127">
            <v>17.569210549999998</v>
          </cell>
          <cell r="EE127">
            <v>335.6327546</v>
          </cell>
          <cell r="EF127">
            <v>669.69608814999992</v>
          </cell>
          <cell r="EG127">
            <v>108.83757410000001</v>
          </cell>
          <cell r="EH127">
            <v>210.02252780000001</v>
          </cell>
          <cell r="EI127">
            <v>3.2610385900000001</v>
          </cell>
          <cell r="EJ127">
            <v>51.45580812</v>
          </cell>
          <cell r="EK127">
            <v>131.85455195</v>
          </cell>
          <cell r="EL127">
            <v>23.451129139999999</v>
          </cell>
          <cell r="EM127">
            <v>921.71309960000008</v>
          </cell>
          <cell r="EN127">
            <v>14.308171959999999</v>
          </cell>
          <cell r="EO127">
            <v>284.17694647999997</v>
          </cell>
          <cell r="EP127">
            <v>537.84153619999995</v>
          </cell>
          <cell r="EQ127">
            <v>85.386444960000006</v>
          </cell>
          <cell r="ER127">
            <v>0</v>
          </cell>
          <cell r="ES127">
            <v>0</v>
          </cell>
          <cell r="ET127">
            <v>0</v>
          </cell>
          <cell r="EU127">
            <v>0</v>
          </cell>
          <cell r="EV127">
            <v>0</v>
          </cell>
          <cell r="EW127">
            <v>0</v>
          </cell>
          <cell r="EX127">
            <v>0</v>
          </cell>
          <cell r="EY127">
            <v>0</v>
          </cell>
          <cell r="EZ127">
            <v>0</v>
          </cell>
          <cell r="FA127">
            <v>0</v>
          </cell>
          <cell r="FB127">
            <v>921.71309960000008</v>
          </cell>
          <cell r="FC127">
            <v>14.308171959999999</v>
          </cell>
          <cell r="FD127">
            <v>284.17694647999997</v>
          </cell>
          <cell r="FE127">
            <v>537.84153619999995</v>
          </cell>
          <cell r="FF127">
            <v>85.386444960000006</v>
          </cell>
          <cell r="FG127" t="str">
            <v/>
          </cell>
          <cell r="FH127" t="str">
            <v/>
          </cell>
          <cell r="FI127" t="str">
            <v/>
          </cell>
          <cell r="FJ127" t="str">
            <v/>
          </cell>
          <cell r="FK127">
            <v>0</v>
          </cell>
          <cell r="FN127">
            <v>11773.071493446381</v>
          </cell>
          <cell r="FO127">
            <v>0</v>
          </cell>
          <cell r="FP127">
            <v>376.37899999999996</v>
          </cell>
          <cell r="FQ127">
            <v>0</v>
          </cell>
          <cell r="FR127">
            <v>2003.7250082983335</v>
          </cell>
          <cell r="FS127">
            <v>1945.1350082983336</v>
          </cell>
          <cell r="FT127">
            <v>2.74</v>
          </cell>
          <cell r="FU127">
            <v>55.85</v>
          </cell>
          <cell r="FV127">
            <v>148252</v>
          </cell>
          <cell r="FW127">
            <v>0</v>
          </cell>
          <cell r="FX127">
            <v>148252</v>
          </cell>
          <cell r="FZ127">
            <v>758.40588715000001</v>
          </cell>
          <cell r="GA127">
            <v>0</v>
          </cell>
          <cell r="GB127">
            <v>14.109</v>
          </cell>
          <cell r="GC127">
            <v>0</v>
          </cell>
          <cell r="GD127">
            <v>323.55900000000003</v>
          </cell>
          <cell r="GE127">
            <v>323.55900000000003</v>
          </cell>
          <cell r="GF127">
            <v>0</v>
          </cell>
          <cell r="GG127">
            <v>0</v>
          </cell>
          <cell r="GH127">
            <v>5039</v>
          </cell>
          <cell r="GI127">
            <v>0</v>
          </cell>
          <cell r="GJ127">
            <v>5039</v>
          </cell>
          <cell r="GK127">
            <v>6140.1608410664994</v>
          </cell>
          <cell r="GL127">
            <v>0</v>
          </cell>
          <cell r="GM127">
            <v>258.77600000000001</v>
          </cell>
          <cell r="GN127">
            <v>0</v>
          </cell>
          <cell r="GO127">
            <v>1287.7640000000001</v>
          </cell>
          <cell r="GP127">
            <v>1232.03</v>
          </cell>
          <cell r="GQ127">
            <v>0</v>
          </cell>
          <cell r="GR127">
            <v>51.734000000000002</v>
          </cell>
          <cell r="GS127">
            <v>76404</v>
          </cell>
          <cell r="GT127">
            <v>0</v>
          </cell>
          <cell r="GU127">
            <v>76404</v>
          </cell>
          <cell r="GV127">
            <v>0</v>
          </cell>
          <cell r="GW127">
            <v>0</v>
          </cell>
          <cell r="GX127">
            <v>0</v>
          </cell>
          <cell r="GY127">
            <v>0</v>
          </cell>
          <cell r="GZ127">
            <v>0</v>
          </cell>
          <cell r="HA127">
            <v>0</v>
          </cell>
          <cell r="HB127">
            <v>0</v>
          </cell>
          <cell r="HC127">
            <v>0</v>
          </cell>
          <cell r="HD127">
            <v>0</v>
          </cell>
          <cell r="HE127">
            <v>0</v>
          </cell>
          <cell r="HF127">
            <v>0</v>
          </cell>
          <cell r="HG127">
            <v>0</v>
          </cell>
          <cell r="HH127">
            <v>0</v>
          </cell>
          <cell r="HI127">
            <v>0</v>
          </cell>
          <cell r="HJ127">
            <v>0</v>
          </cell>
          <cell r="HK127">
            <v>0</v>
          </cell>
          <cell r="HL127">
            <v>0</v>
          </cell>
          <cell r="HM127">
            <v>0</v>
          </cell>
          <cell r="HN127">
            <v>0</v>
          </cell>
          <cell r="HO127">
            <v>0</v>
          </cell>
          <cell r="HP127">
            <v>0</v>
          </cell>
          <cell r="HQ127">
            <v>0</v>
          </cell>
          <cell r="HR127">
            <v>1143.433344503333</v>
          </cell>
          <cell r="HS127">
            <v>0</v>
          </cell>
          <cell r="HT127">
            <v>105</v>
          </cell>
          <cell r="HU127">
            <v>0</v>
          </cell>
          <cell r="HV127">
            <v>0</v>
          </cell>
          <cell r="HW127">
            <v>0</v>
          </cell>
          <cell r="HX127">
            <v>0</v>
          </cell>
          <cell r="HY127">
            <v>0</v>
          </cell>
          <cell r="HZ127">
            <v>1</v>
          </cell>
          <cell r="IA127">
            <v>0</v>
          </cell>
          <cell r="IB127">
            <v>1</v>
          </cell>
          <cell r="IC127">
            <v>4996.7274965631668</v>
          </cell>
          <cell r="ID127">
            <v>0</v>
          </cell>
          <cell r="IE127">
            <v>153.77599999999998</v>
          </cell>
          <cell r="IF127">
            <v>0</v>
          </cell>
          <cell r="IG127">
            <v>1287.7640000000001</v>
          </cell>
          <cell r="IH127">
            <v>1232.03</v>
          </cell>
          <cell r="II127">
            <v>0</v>
          </cell>
          <cell r="IJ127">
            <v>51.734000000000002</v>
          </cell>
          <cell r="IK127">
            <v>76403</v>
          </cell>
          <cell r="IL127">
            <v>0</v>
          </cell>
          <cell r="IM127">
            <v>76403</v>
          </cell>
          <cell r="IN127">
            <v>0</v>
          </cell>
          <cell r="IO127">
            <v>0</v>
          </cell>
          <cell r="IP127">
            <v>0</v>
          </cell>
          <cell r="IQ127">
            <v>0</v>
          </cell>
          <cell r="IR127">
            <v>0</v>
          </cell>
          <cell r="IS127">
            <v>0</v>
          </cell>
          <cell r="IT127">
            <v>0</v>
          </cell>
          <cell r="IU127">
            <v>0</v>
          </cell>
          <cell r="IV127">
            <v>0</v>
          </cell>
          <cell r="IW127">
            <v>0</v>
          </cell>
          <cell r="IX127">
            <v>0</v>
          </cell>
          <cell r="IY127">
            <v>509.59348974</v>
          </cell>
          <cell r="IZ127">
            <v>0</v>
          </cell>
          <cell r="JA127">
            <v>24.921999999999997</v>
          </cell>
          <cell r="JB127">
            <v>0</v>
          </cell>
          <cell r="JC127">
            <v>377.14400000000001</v>
          </cell>
          <cell r="JD127">
            <v>377.14400000000001</v>
          </cell>
          <cell r="JE127">
            <v>0</v>
          </cell>
          <cell r="JF127">
            <v>0</v>
          </cell>
          <cell r="JG127">
            <v>33</v>
          </cell>
          <cell r="JH127">
            <v>0</v>
          </cell>
          <cell r="JI127">
            <v>33</v>
          </cell>
          <cell r="JJ127">
            <v>166.82267041</v>
          </cell>
          <cell r="JK127">
            <v>0</v>
          </cell>
          <cell r="JL127">
            <v>7.0890000000000004</v>
          </cell>
          <cell r="JM127">
            <v>0</v>
          </cell>
          <cell r="JN127">
            <v>126.196</v>
          </cell>
          <cell r="JO127">
            <v>126.196</v>
          </cell>
          <cell r="JP127">
            <v>0</v>
          </cell>
          <cell r="JQ127">
            <v>0</v>
          </cell>
          <cell r="JR127">
            <v>1</v>
          </cell>
          <cell r="JS127">
            <v>0</v>
          </cell>
          <cell r="JT127">
            <v>1</v>
          </cell>
          <cell r="JU127">
            <v>342.77081932999999</v>
          </cell>
          <cell r="JV127">
            <v>0</v>
          </cell>
          <cell r="JW127">
            <v>17.832999999999998</v>
          </cell>
          <cell r="JX127">
            <v>0</v>
          </cell>
          <cell r="JY127">
            <v>250.94800000000001</v>
          </cell>
          <cell r="JZ127">
            <v>250.94800000000001</v>
          </cell>
          <cell r="KA127">
            <v>0</v>
          </cell>
          <cell r="KB127">
            <v>0</v>
          </cell>
          <cell r="KC127">
            <v>32</v>
          </cell>
          <cell r="KD127">
            <v>0</v>
          </cell>
          <cell r="KE127">
            <v>32</v>
          </cell>
          <cell r="KF127">
            <v>0</v>
          </cell>
          <cell r="KG127">
            <v>0</v>
          </cell>
          <cell r="KH127">
            <v>0</v>
          </cell>
          <cell r="KI127">
            <v>0</v>
          </cell>
          <cell r="KJ127">
            <v>0</v>
          </cell>
          <cell r="KK127">
            <v>0</v>
          </cell>
          <cell r="KL127">
            <v>0</v>
          </cell>
          <cell r="KM127">
            <v>0</v>
          </cell>
          <cell r="KN127">
            <v>0</v>
          </cell>
          <cell r="KO127">
            <v>0</v>
          </cell>
          <cell r="KP127">
            <v>0</v>
          </cell>
          <cell r="KQ127">
            <v>0</v>
          </cell>
          <cell r="KR127">
            <v>0</v>
          </cell>
          <cell r="KS127">
            <v>0</v>
          </cell>
          <cell r="KT127">
            <v>0</v>
          </cell>
          <cell r="KU127">
            <v>0</v>
          </cell>
          <cell r="KV127">
            <v>0</v>
          </cell>
          <cell r="KW127">
            <v>0</v>
          </cell>
          <cell r="KX127">
            <v>0</v>
          </cell>
          <cell r="KY127">
            <v>0</v>
          </cell>
          <cell r="KZ127">
            <v>0</v>
          </cell>
          <cell r="LA127">
            <v>0</v>
          </cell>
          <cell r="LB127">
            <v>342.77081932999999</v>
          </cell>
          <cell r="LC127">
            <v>0</v>
          </cell>
          <cell r="LD127">
            <v>17.832999999999998</v>
          </cell>
          <cell r="LE127">
            <v>0</v>
          </cell>
          <cell r="LF127">
            <v>250.94800000000001</v>
          </cell>
          <cell r="LG127">
            <v>250.94800000000001</v>
          </cell>
          <cell r="LH127">
            <v>0</v>
          </cell>
          <cell r="LI127">
            <v>0</v>
          </cell>
          <cell r="LJ127">
            <v>32</v>
          </cell>
          <cell r="LK127">
            <v>0</v>
          </cell>
          <cell r="LL127">
            <v>32</v>
          </cell>
          <cell r="LQ127">
            <v>0</v>
          </cell>
          <cell r="LR127">
            <v>55.8</v>
          </cell>
          <cell r="LS127">
            <v>0</v>
          </cell>
          <cell r="LT127">
            <v>0</v>
          </cell>
          <cell r="LU127">
            <v>0</v>
          </cell>
          <cell r="LX127">
            <v>0</v>
          </cell>
          <cell r="LY127">
            <v>0</v>
          </cell>
          <cell r="LZ127">
            <v>0</v>
          </cell>
          <cell r="MA127">
            <v>0</v>
          </cell>
          <cell r="MB127">
            <v>0</v>
          </cell>
          <cell r="MC127">
            <v>0</v>
          </cell>
          <cell r="MD127">
            <v>0</v>
          </cell>
          <cell r="ME127">
            <v>0</v>
          </cell>
          <cell r="MF127">
            <v>0</v>
          </cell>
          <cell r="MG127">
            <v>0</v>
          </cell>
          <cell r="MH127">
            <v>0</v>
          </cell>
          <cell r="MI127">
            <v>0</v>
          </cell>
          <cell r="MJ127">
            <v>0</v>
          </cell>
          <cell r="MK127">
            <v>0</v>
          </cell>
          <cell r="ML127">
            <v>0</v>
          </cell>
          <cell r="MM127">
            <v>0</v>
          </cell>
          <cell r="MN127">
            <v>0</v>
          </cell>
          <cell r="MO127">
            <v>0</v>
          </cell>
          <cell r="MP127">
            <v>0</v>
          </cell>
          <cell r="MQ127">
            <v>0</v>
          </cell>
          <cell r="MR127">
            <v>0</v>
          </cell>
          <cell r="MS127">
            <v>0</v>
          </cell>
          <cell r="MT127">
            <v>0</v>
          </cell>
          <cell r="MU127">
            <v>0</v>
          </cell>
          <cell r="MV127">
            <v>0</v>
          </cell>
          <cell r="MW127">
            <v>0</v>
          </cell>
          <cell r="MX127">
            <v>0</v>
          </cell>
          <cell r="MY127">
            <v>0</v>
          </cell>
          <cell r="MZ127">
            <v>0</v>
          </cell>
          <cell r="NA127">
            <v>0</v>
          </cell>
          <cell r="NB127">
            <v>0</v>
          </cell>
          <cell r="NC127">
            <v>0</v>
          </cell>
          <cell r="ND127">
            <v>0</v>
          </cell>
          <cell r="NE127">
            <v>0</v>
          </cell>
          <cell r="NF127">
            <v>0</v>
          </cell>
          <cell r="NG127">
            <v>0</v>
          </cell>
          <cell r="NH127">
            <v>0</v>
          </cell>
          <cell r="NI127">
            <v>0</v>
          </cell>
          <cell r="NJ127">
            <v>0</v>
          </cell>
          <cell r="NK127">
            <v>0</v>
          </cell>
          <cell r="NL127">
            <v>0</v>
          </cell>
          <cell r="NM127">
            <v>0</v>
          </cell>
          <cell r="NN127">
            <v>0</v>
          </cell>
          <cell r="NO127">
            <v>0</v>
          </cell>
          <cell r="NP127">
            <v>0</v>
          </cell>
          <cell r="NQ127">
            <v>0</v>
          </cell>
          <cell r="NR127">
            <v>0</v>
          </cell>
          <cell r="NS127">
            <v>0</v>
          </cell>
          <cell r="NT127">
            <v>0</v>
          </cell>
          <cell r="NU127">
            <v>0</v>
          </cell>
          <cell r="NV127">
            <v>0</v>
          </cell>
          <cell r="NW127">
            <v>0</v>
          </cell>
          <cell r="NX127">
            <v>0</v>
          </cell>
          <cell r="NY127">
            <v>0</v>
          </cell>
          <cell r="NZ127">
            <v>0</v>
          </cell>
          <cell r="OA127">
            <v>0</v>
          </cell>
          <cell r="OB127">
            <v>0</v>
          </cell>
          <cell r="OC127">
            <v>0</v>
          </cell>
          <cell r="OD127">
            <v>0</v>
          </cell>
          <cell r="OE127">
            <v>0</v>
          </cell>
          <cell r="OF127">
            <v>0</v>
          </cell>
          <cell r="OG127">
            <v>0</v>
          </cell>
          <cell r="OH127">
            <v>0</v>
          </cell>
          <cell r="OI127">
            <v>0</v>
          </cell>
          <cell r="OJ127">
            <v>0</v>
          </cell>
          <cell r="OL127" t="str">
            <v>нд</v>
          </cell>
          <cell r="OM127" t="str">
            <v>нд</v>
          </cell>
          <cell r="ON127" t="str">
            <v>нд</v>
          </cell>
          <cell r="OO127" t="str">
            <v>нд</v>
          </cell>
          <cell r="OP127" t="str">
            <v>нд</v>
          </cell>
          <cell r="OT127">
            <v>9766.9821273165726</v>
          </cell>
          <cell r="OV127">
            <v>709.20500000000004</v>
          </cell>
          <cell r="OW127">
            <v>119.191</v>
          </cell>
          <cell r="OX127">
            <v>0</v>
          </cell>
          <cell r="OY127">
            <v>10851</v>
          </cell>
          <cell r="OZ127">
            <v>2146.0064287200003</v>
          </cell>
        </row>
        <row r="128">
          <cell r="A128" t="str">
            <v>Г</v>
          </cell>
          <cell r="B128" t="str">
            <v>1.2.6</v>
          </cell>
          <cell r="C128" t="str">
            <v>Покупка земельных участков для целей реализации инвестиционных проектов, всего, в том числе:</v>
          </cell>
          <cell r="D128" t="str">
            <v>Г</v>
          </cell>
          <cell r="E128">
            <v>0</v>
          </cell>
          <cell r="H128">
            <v>0</v>
          </cell>
          <cell r="J128">
            <v>3932.6022027855006</v>
          </cell>
          <cell r="K128">
            <v>0</v>
          </cell>
          <cell r="L128">
            <v>3932.6022027855006</v>
          </cell>
          <cell r="M128">
            <v>818.12398278000001</v>
          </cell>
          <cell r="N128">
            <v>0</v>
          </cell>
          <cell r="O128">
            <v>245.11748446749993</v>
          </cell>
          <cell r="P128">
            <v>749.55393913499995</v>
          </cell>
          <cell r="Q128">
            <v>2119.8067964030001</v>
          </cell>
          <cell r="R128">
            <v>0</v>
          </cell>
          <cell r="S128">
            <v>0</v>
          </cell>
          <cell r="T128">
            <v>0</v>
          </cell>
          <cell r="U128">
            <v>0</v>
          </cell>
          <cell r="V128">
            <v>0</v>
          </cell>
          <cell r="W128">
            <v>0</v>
          </cell>
          <cell r="X128">
            <v>0</v>
          </cell>
          <cell r="Y128">
            <v>0</v>
          </cell>
          <cell r="Z128">
            <v>0</v>
          </cell>
          <cell r="AA128">
            <v>0</v>
          </cell>
          <cell r="AB128">
            <v>0</v>
          </cell>
          <cell r="AC128">
            <v>0</v>
          </cell>
          <cell r="AD128">
            <v>0</v>
          </cell>
          <cell r="AE128">
            <v>0</v>
          </cell>
          <cell r="AF128">
            <v>0</v>
          </cell>
          <cell r="AG128">
            <v>0</v>
          </cell>
          <cell r="AH128">
            <v>0</v>
          </cell>
          <cell r="AI128">
            <v>0</v>
          </cell>
          <cell r="AJ128">
            <v>0</v>
          </cell>
          <cell r="AK128">
            <v>0</v>
          </cell>
          <cell r="AL128">
            <v>0</v>
          </cell>
          <cell r="AM128">
            <v>0</v>
          </cell>
          <cell r="AN128">
            <v>0</v>
          </cell>
          <cell r="AO128">
            <v>0</v>
          </cell>
          <cell r="AP128">
            <v>0</v>
          </cell>
          <cell r="AQ128">
            <v>0</v>
          </cell>
          <cell r="AR128">
            <v>0</v>
          </cell>
          <cell r="AS128">
            <v>0</v>
          </cell>
          <cell r="AT128">
            <v>0</v>
          </cell>
          <cell r="AU128">
            <v>0</v>
          </cell>
          <cell r="AV128">
            <v>0</v>
          </cell>
          <cell r="AW128">
            <v>0</v>
          </cell>
          <cell r="AX128">
            <v>0</v>
          </cell>
          <cell r="AY128">
            <v>0</v>
          </cell>
          <cell r="AZ128">
            <v>0</v>
          </cell>
          <cell r="BA128">
            <v>0</v>
          </cell>
          <cell r="BB128" t="str">
            <v/>
          </cell>
          <cell r="BC128" t="str">
            <v/>
          </cell>
          <cell r="BD128" t="str">
            <v/>
          </cell>
          <cell r="BE128" t="str">
            <v/>
          </cell>
          <cell r="BF128">
            <v>0</v>
          </cell>
          <cell r="BG128">
            <v>0</v>
          </cell>
          <cell r="BH128">
            <v>0</v>
          </cell>
          <cell r="BI128">
            <v>0</v>
          </cell>
          <cell r="BJ128">
            <v>0</v>
          </cell>
          <cell r="BK128">
            <v>0</v>
          </cell>
          <cell r="BL128">
            <v>0</v>
          </cell>
          <cell r="BM128">
            <v>0</v>
          </cell>
          <cell r="BN128">
            <v>0</v>
          </cell>
          <cell r="BO128">
            <v>0</v>
          </cell>
          <cell r="BP128">
            <v>0</v>
          </cell>
          <cell r="BQ128">
            <v>0</v>
          </cell>
          <cell r="BR128">
            <v>0</v>
          </cell>
          <cell r="BS128">
            <v>0</v>
          </cell>
          <cell r="BT128">
            <v>0</v>
          </cell>
          <cell r="BU128">
            <v>0</v>
          </cell>
          <cell r="BV128">
            <v>0</v>
          </cell>
          <cell r="BW128">
            <v>0</v>
          </cell>
          <cell r="BX128">
            <v>0</v>
          </cell>
          <cell r="BY128">
            <v>0</v>
          </cell>
          <cell r="BZ128">
            <v>0</v>
          </cell>
          <cell r="CA128">
            <v>0</v>
          </cell>
          <cell r="CB128">
            <v>0</v>
          </cell>
          <cell r="CC128">
            <v>0</v>
          </cell>
          <cell r="CD128">
            <v>0</v>
          </cell>
          <cell r="CE128">
            <v>0</v>
          </cell>
          <cell r="CF128">
            <v>0</v>
          </cell>
          <cell r="CG128">
            <v>0</v>
          </cell>
          <cell r="CH128">
            <v>0</v>
          </cell>
          <cell r="CI128">
            <v>0</v>
          </cell>
          <cell r="CJ128">
            <v>0</v>
          </cell>
          <cell r="CK128">
            <v>0</v>
          </cell>
          <cell r="CL128">
            <v>0</v>
          </cell>
          <cell r="CM128">
            <v>0</v>
          </cell>
          <cell r="CN128">
            <v>0</v>
          </cell>
          <cell r="CO128">
            <v>0</v>
          </cell>
          <cell r="CP128">
            <v>0</v>
          </cell>
          <cell r="CQ128" t="str">
            <v/>
          </cell>
          <cell r="CR128" t="str">
            <v/>
          </cell>
          <cell r="CS128" t="str">
            <v/>
          </cell>
          <cell r="CT128" t="str">
            <v/>
          </cell>
          <cell r="CU128">
            <v>0</v>
          </cell>
          <cell r="CX128">
            <v>11773.071493446381</v>
          </cell>
          <cell r="CY128">
            <v>2007.6103241393257</v>
          </cell>
          <cell r="CZ128">
            <v>3841.5348877713004</v>
          </cell>
          <cell r="DA128">
            <v>3963.2928893735866</v>
          </cell>
          <cell r="DB128">
            <v>1960.6333921621663</v>
          </cell>
          <cell r="DE128">
            <v>0</v>
          </cell>
          <cell r="DG128">
            <v>2648.4101105499999</v>
          </cell>
          <cell r="DH128">
            <v>0</v>
          </cell>
          <cell r="DI128">
            <v>2648.4101105499999</v>
          </cell>
          <cell r="DJ128">
            <v>221.79169244000005</v>
          </cell>
          <cell r="DK128">
            <v>951.39924857999995</v>
          </cell>
          <cell r="DL128">
            <v>1337.37306115</v>
          </cell>
          <cell r="DM128">
            <v>137.84610837999995</v>
          </cell>
          <cell r="DN128">
            <v>3379.4845325921287</v>
          </cell>
          <cell r="DS128">
            <v>73</v>
          </cell>
          <cell r="DT128">
            <v>202.23975001333304</v>
          </cell>
          <cell r="DU128">
            <v>340.55043894068166</v>
          </cell>
          <cell r="DV128">
            <v>2763.6943436381139</v>
          </cell>
          <cell r="DW128">
            <v>202.23975001333304</v>
          </cell>
          <cell r="DX128" t="str">
            <v/>
          </cell>
          <cell r="DY128" t="str">
            <v/>
          </cell>
          <cell r="DZ128" t="str">
            <v/>
          </cell>
          <cell r="EA128" t="str">
            <v/>
          </cell>
          <cell r="EB128">
            <v>0</v>
          </cell>
          <cell r="EC128">
            <v>1131.7356273999999</v>
          </cell>
          <cell r="ED128">
            <v>17.569210549999998</v>
          </cell>
          <cell r="EE128">
            <v>335.6327546</v>
          </cell>
          <cell r="EF128">
            <v>669.69608814999992</v>
          </cell>
          <cell r="EG128">
            <v>108.83757410000001</v>
          </cell>
          <cell r="EH128">
            <v>210.02252780000001</v>
          </cell>
          <cell r="EI128">
            <v>3.2610385900000001</v>
          </cell>
          <cell r="EJ128">
            <v>51.45580812</v>
          </cell>
          <cell r="EK128">
            <v>131.85455195</v>
          </cell>
          <cell r="EL128">
            <v>23.451129139999999</v>
          </cell>
          <cell r="EM128">
            <v>921.71309960000008</v>
          </cell>
          <cell r="EN128">
            <v>14.308171959999999</v>
          </cell>
          <cell r="EO128">
            <v>284.17694647999997</v>
          </cell>
          <cell r="EP128">
            <v>537.84153619999995</v>
          </cell>
          <cell r="EQ128">
            <v>85.386444960000006</v>
          </cell>
          <cell r="ER128">
            <v>0</v>
          </cell>
          <cell r="ES128">
            <v>0</v>
          </cell>
          <cell r="ET128">
            <v>0</v>
          </cell>
          <cell r="EU128">
            <v>0</v>
          </cell>
          <cell r="EV128">
            <v>0</v>
          </cell>
          <cell r="EW128">
            <v>0</v>
          </cell>
          <cell r="EX128">
            <v>0</v>
          </cell>
          <cell r="EY128">
            <v>0</v>
          </cell>
          <cell r="EZ128">
            <v>0</v>
          </cell>
          <cell r="FA128">
            <v>0</v>
          </cell>
          <cell r="FB128">
            <v>921.71309960000008</v>
          </cell>
          <cell r="FC128">
            <v>14.308171959999999</v>
          </cell>
          <cell r="FD128">
            <v>284.17694647999997</v>
          </cell>
          <cell r="FE128">
            <v>537.84153619999995</v>
          </cell>
          <cell r="FF128">
            <v>85.386444960000006</v>
          </cell>
          <cell r="FG128" t="str">
            <v/>
          </cell>
          <cell r="FH128" t="str">
            <v/>
          </cell>
          <cell r="FI128" t="str">
            <v/>
          </cell>
          <cell r="FJ128" t="str">
            <v/>
          </cell>
          <cell r="FK128">
            <v>0</v>
          </cell>
          <cell r="FN128">
            <v>11773.071493446381</v>
          </cell>
          <cell r="FO128">
            <v>0</v>
          </cell>
          <cell r="FP128">
            <v>376.37899999999996</v>
          </cell>
          <cell r="FQ128">
            <v>0</v>
          </cell>
          <cell r="FR128">
            <v>2003.7250082983335</v>
          </cell>
          <cell r="FS128">
            <v>1945.1350082983336</v>
          </cell>
          <cell r="FT128">
            <v>2.74</v>
          </cell>
          <cell r="FU128">
            <v>55.85</v>
          </cell>
          <cell r="FV128">
            <v>148252</v>
          </cell>
          <cell r="FW128">
            <v>0</v>
          </cell>
          <cell r="FX128">
            <v>148252</v>
          </cell>
          <cell r="FZ128">
            <v>758.40588715000001</v>
          </cell>
          <cell r="GA128">
            <v>0</v>
          </cell>
          <cell r="GB128">
            <v>14.109</v>
          </cell>
          <cell r="GC128">
            <v>0</v>
          </cell>
          <cell r="GD128">
            <v>323.55900000000003</v>
          </cell>
          <cell r="GE128">
            <v>323.55900000000003</v>
          </cell>
          <cell r="GF128">
            <v>0</v>
          </cell>
          <cell r="GG128">
            <v>0</v>
          </cell>
          <cell r="GH128">
            <v>5039</v>
          </cell>
          <cell r="GI128">
            <v>0</v>
          </cell>
          <cell r="GJ128">
            <v>5039</v>
          </cell>
          <cell r="GK128">
            <v>6140.1608410664994</v>
          </cell>
          <cell r="GL128">
            <v>0</v>
          </cell>
          <cell r="GM128">
            <v>258.77600000000001</v>
          </cell>
          <cell r="GN128">
            <v>0</v>
          </cell>
          <cell r="GO128">
            <v>1287.7640000000001</v>
          </cell>
          <cell r="GP128">
            <v>1232.03</v>
          </cell>
          <cell r="GQ128">
            <v>0</v>
          </cell>
          <cell r="GR128">
            <v>51.734000000000002</v>
          </cell>
          <cell r="GS128">
            <v>76404</v>
          </cell>
          <cell r="GT128">
            <v>0</v>
          </cell>
          <cell r="GU128">
            <v>76404</v>
          </cell>
          <cell r="GV128">
            <v>0</v>
          </cell>
          <cell r="GW128">
            <v>0</v>
          </cell>
          <cell r="GX128">
            <v>0</v>
          </cell>
          <cell r="GY128">
            <v>0</v>
          </cell>
          <cell r="GZ128">
            <v>0</v>
          </cell>
          <cell r="HA128">
            <v>0</v>
          </cell>
          <cell r="HB128">
            <v>0</v>
          </cell>
          <cell r="HC128">
            <v>0</v>
          </cell>
          <cell r="HD128">
            <v>0</v>
          </cell>
          <cell r="HE128">
            <v>0</v>
          </cell>
          <cell r="HF128">
            <v>0</v>
          </cell>
          <cell r="HG128">
            <v>0</v>
          </cell>
          <cell r="HH128">
            <v>0</v>
          </cell>
          <cell r="HI128">
            <v>0</v>
          </cell>
          <cell r="HJ128">
            <v>0</v>
          </cell>
          <cell r="HK128">
            <v>0</v>
          </cell>
          <cell r="HL128">
            <v>0</v>
          </cell>
          <cell r="HM128">
            <v>0</v>
          </cell>
          <cell r="HN128">
            <v>0</v>
          </cell>
          <cell r="HO128">
            <v>0</v>
          </cell>
          <cell r="HP128">
            <v>0</v>
          </cell>
          <cell r="HQ128">
            <v>0</v>
          </cell>
          <cell r="HR128">
            <v>1143.433344503333</v>
          </cell>
          <cell r="HS128">
            <v>0</v>
          </cell>
          <cell r="HT128">
            <v>105</v>
          </cell>
          <cell r="HU128">
            <v>0</v>
          </cell>
          <cell r="HV128">
            <v>0</v>
          </cell>
          <cell r="HW128">
            <v>0</v>
          </cell>
          <cell r="HX128">
            <v>0</v>
          </cell>
          <cell r="HY128">
            <v>0</v>
          </cell>
          <cell r="HZ128">
            <v>1</v>
          </cell>
          <cell r="IA128">
            <v>0</v>
          </cell>
          <cell r="IB128">
            <v>1</v>
          </cell>
          <cell r="IC128">
            <v>4996.7274965631668</v>
          </cell>
          <cell r="ID128">
            <v>0</v>
          </cell>
          <cell r="IE128">
            <v>153.77599999999998</v>
          </cell>
          <cell r="IF128">
            <v>0</v>
          </cell>
          <cell r="IG128">
            <v>1287.7640000000001</v>
          </cell>
          <cell r="IH128">
            <v>1232.03</v>
          </cell>
          <cell r="II128">
            <v>0</v>
          </cell>
          <cell r="IJ128">
            <v>51.734000000000002</v>
          </cell>
          <cell r="IK128">
            <v>76403</v>
          </cell>
          <cell r="IL128">
            <v>0</v>
          </cell>
          <cell r="IM128">
            <v>76403</v>
          </cell>
          <cell r="IN128">
            <v>0</v>
          </cell>
          <cell r="IO128">
            <v>0</v>
          </cell>
          <cell r="IP128">
            <v>0</v>
          </cell>
          <cell r="IQ128">
            <v>0</v>
          </cell>
          <cell r="IR128">
            <v>0</v>
          </cell>
          <cell r="IS128">
            <v>0</v>
          </cell>
          <cell r="IT128">
            <v>0</v>
          </cell>
          <cell r="IU128">
            <v>0</v>
          </cell>
          <cell r="IV128">
            <v>0</v>
          </cell>
          <cell r="IW128">
            <v>0</v>
          </cell>
          <cell r="IX128">
            <v>0</v>
          </cell>
          <cell r="IY128">
            <v>509.59348974</v>
          </cell>
          <cell r="IZ128">
            <v>0</v>
          </cell>
          <cell r="JA128">
            <v>24.921999999999997</v>
          </cell>
          <cell r="JB128">
            <v>0</v>
          </cell>
          <cell r="JC128">
            <v>377.14400000000001</v>
          </cell>
          <cell r="JD128">
            <v>377.14400000000001</v>
          </cell>
          <cell r="JE128">
            <v>0</v>
          </cell>
          <cell r="JF128">
            <v>0</v>
          </cell>
          <cell r="JG128">
            <v>33</v>
          </cell>
          <cell r="JH128">
            <v>0</v>
          </cell>
          <cell r="JI128">
            <v>33</v>
          </cell>
          <cell r="JJ128">
            <v>166.82267041</v>
          </cell>
          <cell r="JK128">
            <v>0</v>
          </cell>
          <cell r="JL128">
            <v>7.0890000000000004</v>
          </cell>
          <cell r="JM128">
            <v>0</v>
          </cell>
          <cell r="JN128">
            <v>126.196</v>
          </cell>
          <cell r="JO128">
            <v>126.196</v>
          </cell>
          <cell r="JP128">
            <v>0</v>
          </cell>
          <cell r="JQ128">
            <v>0</v>
          </cell>
          <cell r="JR128">
            <v>1</v>
          </cell>
          <cell r="JS128">
            <v>0</v>
          </cell>
          <cell r="JT128">
            <v>1</v>
          </cell>
          <cell r="JU128">
            <v>342.77081932999999</v>
          </cell>
          <cell r="JV128">
            <v>0</v>
          </cell>
          <cell r="JW128">
            <v>17.832999999999998</v>
          </cell>
          <cell r="JX128">
            <v>0</v>
          </cell>
          <cell r="JY128">
            <v>250.94800000000001</v>
          </cell>
          <cell r="JZ128">
            <v>250.94800000000001</v>
          </cell>
          <cell r="KA128">
            <v>0</v>
          </cell>
          <cell r="KB128">
            <v>0</v>
          </cell>
          <cell r="KC128">
            <v>32</v>
          </cell>
          <cell r="KD128">
            <v>0</v>
          </cell>
          <cell r="KE128">
            <v>32</v>
          </cell>
          <cell r="KF128">
            <v>0</v>
          </cell>
          <cell r="KG128">
            <v>0</v>
          </cell>
          <cell r="KH128">
            <v>0</v>
          </cell>
          <cell r="KI128">
            <v>0</v>
          </cell>
          <cell r="KJ128">
            <v>0</v>
          </cell>
          <cell r="KK128">
            <v>0</v>
          </cell>
          <cell r="KL128">
            <v>0</v>
          </cell>
          <cell r="KM128">
            <v>0</v>
          </cell>
          <cell r="KN128">
            <v>0</v>
          </cell>
          <cell r="KO128">
            <v>0</v>
          </cell>
          <cell r="KP128">
            <v>0</v>
          </cell>
          <cell r="KQ128">
            <v>0</v>
          </cell>
          <cell r="KR128">
            <v>0</v>
          </cell>
          <cell r="KS128">
            <v>0</v>
          </cell>
          <cell r="KT128">
            <v>0</v>
          </cell>
          <cell r="KU128">
            <v>0</v>
          </cell>
          <cell r="KV128">
            <v>0</v>
          </cell>
          <cell r="KW128">
            <v>0</v>
          </cell>
          <cell r="KX128">
            <v>0</v>
          </cell>
          <cell r="KY128">
            <v>0</v>
          </cell>
          <cell r="KZ128">
            <v>0</v>
          </cell>
          <cell r="LA128">
            <v>0</v>
          </cell>
          <cell r="LB128">
            <v>342.77081932999999</v>
          </cell>
          <cell r="LC128">
            <v>0</v>
          </cell>
          <cell r="LD128">
            <v>17.832999999999998</v>
          </cell>
          <cell r="LE128">
            <v>0</v>
          </cell>
          <cell r="LF128">
            <v>250.94800000000001</v>
          </cell>
          <cell r="LG128">
            <v>250.94800000000001</v>
          </cell>
          <cell r="LH128">
            <v>0</v>
          </cell>
          <cell r="LI128">
            <v>0</v>
          </cell>
          <cell r="LJ128">
            <v>32</v>
          </cell>
          <cell r="LK128">
            <v>0</v>
          </cell>
          <cell r="LL128">
            <v>32</v>
          </cell>
          <cell r="LQ128">
            <v>0</v>
          </cell>
          <cell r="LR128">
            <v>55.8</v>
          </cell>
          <cell r="LS128">
            <v>0</v>
          </cell>
          <cell r="LT128">
            <v>0</v>
          </cell>
          <cell r="LU128">
            <v>0</v>
          </cell>
          <cell r="LX128">
            <v>0</v>
          </cell>
          <cell r="LY128">
            <v>0</v>
          </cell>
          <cell r="LZ128">
            <v>0</v>
          </cell>
          <cell r="MA128">
            <v>0</v>
          </cell>
          <cell r="MB128">
            <v>0</v>
          </cell>
          <cell r="MC128">
            <v>0</v>
          </cell>
          <cell r="MD128">
            <v>0</v>
          </cell>
          <cell r="ME128">
            <v>0</v>
          </cell>
          <cell r="MF128">
            <v>0</v>
          </cell>
          <cell r="MG128">
            <v>0</v>
          </cell>
          <cell r="MH128">
            <v>0</v>
          </cell>
          <cell r="MI128">
            <v>0</v>
          </cell>
          <cell r="MJ128">
            <v>0</v>
          </cell>
          <cell r="MK128">
            <v>0</v>
          </cell>
          <cell r="ML128">
            <v>0</v>
          </cell>
          <cell r="MM128">
            <v>0</v>
          </cell>
          <cell r="MN128">
            <v>0</v>
          </cell>
          <cell r="MO128">
            <v>0</v>
          </cell>
          <cell r="MP128">
            <v>0</v>
          </cell>
          <cell r="MQ128">
            <v>0</v>
          </cell>
          <cell r="MR128">
            <v>0</v>
          </cell>
          <cell r="MS128">
            <v>0</v>
          </cell>
          <cell r="MT128">
            <v>0</v>
          </cell>
          <cell r="MU128">
            <v>0</v>
          </cell>
          <cell r="MV128">
            <v>0</v>
          </cell>
          <cell r="MW128">
            <v>0</v>
          </cell>
          <cell r="MX128">
            <v>0</v>
          </cell>
          <cell r="MY128">
            <v>0</v>
          </cell>
          <cell r="MZ128">
            <v>0</v>
          </cell>
          <cell r="NA128">
            <v>0</v>
          </cell>
          <cell r="NB128">
            <v>0</v>
          </cell>
          <cell r="NC128">
            <v>0</v>
          </cell>
          <cell r="ND128">
            <v>0</v>
          </cell>
          <cell r="NE128">
            <v>0</v>
          </cell>
          <cell r="NF128">
            <v>0</v>
          </cell>
          <cell r="NG128">
            <v>0</v>
          </cell>
          <cell r="NH128">
            <v>0</v>
          </cell>
          <cell r="NI128">
            <v>0</v>
          </cell>
          <cell r="NJ128">
            <v>0</v>
          </cell>
          <cell r="NK128">
            <v>0</v>
          </cell>
          <cell r="NL128">
            <v>0</v>
          </cell>
          <cell r="NM128">
            <v>0</v>
          </cell>
          <cell r="NN128">
            <v>0</v>
          </cell>
          <cell r="NO128">
            <v>0</v>
          </cell>
          <cell r="NP128">
            <v>0</v>
          </cell>
          <cell r="NQ128">
            <v>0</v>
          </cell>
          <cell r="NR128">
            <v>0</v>
          </cell>
          <cell r="NS128">
            <v>0</v>
          </cell>
          <cell r="NT128">
            <v>0</v>
          </cell>
          <cell r="NU128">
            <v>0</v>
          </cell>
          <cell r="NV128">
            <v>0</v>
          </cell>
          <cell r="NW128">
            <v>0</v>
          </cell>
          <cell r="NX128">
            <v>0</v>
          </cell>
          <cell r="NY128">
            <v>0</v>
          </cell>
          <cell r="NZ128">
            <v>0</v>
          </cell>
          <cell r="OA128">
            <v>0</v>
          </cell>
          <cell r="OB128">
            <v>0</v>
          </cell>
          <cell r="OC128">
            <v>0</v>
          </cell>
          <cell r="OD128">
            <v>0</v>
          </cell>
          <cell r="OE128">
            <v>0</v>
          </cell>
          <cell r="OF128">
            <v>0</v>
          </cell>
          <cell r="OG128">
            <v>0</v>
          </cell>
          <cell r="OH128">
            <v>0</v>
          </cell>
          <cell r="OI128">
            <v>0</v>
          </cell>
          <cell r="OJ128">
            <v>0</v>
          </cell>
          <cell r="OL128" t="str">
            <v>нд</v>
          </cell>
          <cell r="OM128" t="str">
            <v>нд</v>
          </cell>
          <cell r="ON128" t="str">
            <v>нд</v>
          </cell>
          <cell r="OO128" t="str">
            <v>нд</v>
          </cell>
          <cell r="OP128" t="str">
            <v>нд</v>
          </cell>
          <cell r="OT128">
            <v>9766.9821273165726</v>
          </cell>
          <cell r="OV128">
            <v>709.20500000000004</v>
          </cell>
          <cell r="OW128">
            <v>119.191</v>
          </cell>
          <cell r="OX128">
            <v>0</v>
          </cell>
          <cell r="OY128">
            <v>10851</v>
          </cell>
          <cell r="OZ128">
            <v>2146.0064287200003</v>
          </cell>
        </row>
        <row r="129">
          <cell r="A129" t="str">
            <v>Г</v>
          </cell>
          <cell r="B129" t="str">
            <v>1.2.7</v>
          </cell>
          <cell r="C129" t="str">
            <v>Прочие инвестиционные проекты всего, в том числе:</v>
          </cell>
          <cell r="D129" t="str">
            <v>Г</v>
          </cell>
          <cell r="E129">
            <v>0</v>
          </cell>
          <cell r="H129">
            <v>0</v>
          </cell>
          <cell r="J129">
            <v>3932.6022027855006</v>
          </cell>
          <cell r="K129">
            <v>0</v>
          </cell>
          <cell r="L129">
            <v>3932.6022027855006</v>
          </cell>
          <cell r="M129">
            <v>818.12398278000001</v>
          </cell>
          <cell r="N129">
            <v>0</v>
          </cell>
          <cell r="O129">
            <v>245.11748446749993</v>
          </cell>
          <cell r="P129">
            <v>749.55393913499995</v>
          </cell>
          <cell r="Q129">
            <v>2119.8067964030001</v>
          </cell>
          <cell r="R129">
            <v>0</v>
          </cell>
          <cell r="S129">
            <v>0</v>
          </cell>
          <cell r="T129">
            <v>0</v>
          </cell>
          <cell r="U129">
            <v>0</v>
          </cell>
          <cell r="V129">
            <v>0</v>
          </cell>
          <cell r="W129">
            <v>0</v>
          </cell>
          <cell r="X129">
            <v>0</v>
          </cell>
          <cell r="Y129">
            <v>0</v>
          </cell>
          <cell r="Z129">
            <v>0</v>
          </cell>
          <cell r="AA129">
            <v>0</v>
          </cell>
          <cell r="AB129">
            <v>0</v>
          </cell>
          <cell r="AC129">
            <v>0</v>
          </cell>
          <cell r="AD129">
            <v>0</v>
          </cell>
          <cell r="AE129">
            <v>0</v>
          </cell>
          <cell r="AF129">
            <v>0</v>
          </cell>
          <cell r="AG129">
            <v>0</v>
          </cell>
          <cell r="AH129">
            <v>0</v>
          </cell>
          <cell r="AI129">
            <v>0</v>
          </cell>
          <cell r="AJ129">
            <v>0</v>
          </cell>
          <cell r="AK129">
            <v>0</v>
          </cell>
          <cell r="AL129">
            <v>0</v>
          </cell>
          <cell r="AM129">
            <v>0</v>
          </cell>
          <cell r="AN129">
            <v>0</v>
          </cell>
          <cell r="AO129">
            <v>0</v>
          </cell>
          <cell r="AP129">
            <v>0</v>
          </cell>
          <cell r="AQ129">
            <v>0</v>
          </cell>
          <cell r="AR129">
            <v>0</v>
          </cell>
          <cell r="AS129">
            <v>0</v>
          </cell>
          <cell r="AT129">
            <v>0</v>
          </cell>
          <cell r="AU129">
            <v>0</v>
          </cell>
          <cell r="AV129">
            <v>0</v>
          </cell>
          <cell r="AW129">
            <v>0</v>
          </cell>
          <cell r="AX129">
            <v>0</v>
          </cell>
          <cell r="AY129">
            <v>0</v>
          </cell>
          <cell r="AZ129">
            <v>0</v>
          </cell>
          <cell r="BA129">
            <v>0</v>
          </cell>
          <cell r="BB129" t="str">
            <v/>
          </cell>
          <cell r="BC129" t="str">
            <v/>
          </cell>
          <cell r="BD129" t="str">
            <v/>
          </cell>
          <cell r="BE129" t="str">
            <v/>
          </cell>
          <cell r="BF129">
            <v>0</v>
          </cell>
          <cell r="BG129">
            <v>0</v>
          </cell>
          <cell r="BH129">
            <v>0</v>
          </cell>
          <cell r="BI129">
            <v>0</v>
          </cell>
          <cell r="BJ129">
            <v>0</v>
          </cell>
          <cell r="BK129">
            <v>0</v>
          </cell>
          <cell r="BL129">
            <v>0</v>
          </cell>
          <cell r="BM129">
            <v>0</v>
          </cell>
          <cell r="BN129">
            <v>0</v>
          </cell>
          <cell r="BO129">
            <v>0</v>
          </cell>
          <cell r="BP129">
            <v>0</v>
          </cell>
          <cell r="BQ129">
            <v>0</v>
          </cell>
          <cell r="BR129">
            <v>0</v>
          </cell>
          <cell r="BS129">
            <v>0</v>
          </cell>
          <cell r="BT129">
            <v>0</v>
          </cell>
          <cell r="BU129">
            <v>0</v>
          </cell>
          <cell r="BV129">
            <v>0</v>
          </cell>
          <cell r="BW129">
            <v>0</v>
          </cell>
          <cell r="BX129">
            <v>0</v>
          </cell>
          <cell r="BY129">
            <v>0</v>
          </cell>
          <cell r="BZ129">
            <v>0</v>
          </cell>
          <cell r="CA129">
            <v>0</v>
          </cell>
          <cell r="CB129">
            <v>0</v>
          </cell>
          <cell r="CC129">
            <v>0</v>
          </cell>
          <cell r="CD129">
            <v>0</v>
          </cell>
          <cell r="CE129">
            <v>0</v>
          </cell>
          <cell r="CF129">
            <v>0</v>
          </cell>
          <cell r="CG129">
            <v>0</v>
          </cell>
          <cell r="CH129">
            <v>0</v>
          </cell>
          <cell r="CI129">
            <v>0</v>
          </cell>
          <cell r="CJ129">
            <v>0</v>
          </cell>
          <cell r="CK129">
            <v>0</v>
          </cell>
          <cell r="CL129">
            <v>0</v>
          </cell>
          <cell r="CM129">
            <v>0</v>
          </cell>
          <cell r="CN129">
            <v>0</v>
          </cell>
          <cell r="CO129">
            <v>0</v>
          </cell>
          <cell r="CP129">
            <v>0</v>
          </cell>
          <cell r="CQ129" t="str">
            <v/>
          </cell>
          <cell r="CR129" t="str">
            <v/>
          </cell>
          <cell r="CS129" t="str">
            <v/>
          </cell>
          <cell r="CT129" t="str">
            <v/>
          </cell>
          <cell r="CU129">
            <v>0</v>
          </cell>
          <cell r="CX129">
            <v>11773.071493446381</v>
          </cell>
          <cell r="CY129">
            <v>2007.6103241393257</v>
          </cell>
          <cell r="CZ129">
            <v>3841.5348877713004</v>
          </cell>
          <cell r="DA129">
            <v>3963.2928893735866</v>
          </cell>
          <cell r="DB129">
            <v>1960.6333921621663</v>
          </cell>
          <cell r="DE129">
            <v>0</v>
          </cell>
          <cell r="DG129">
            <v>2648.4101105499999</v>
          </cell>
          <cell r="DH129">
            <v>0</v>
          </cell>
          <cell r="DI129">
            <v>2648.4101105499999</v>
          </cell>
          <cell r="DJ129">
            <v>221.79169244000005</v>
          </cell>
          <cell r="DK129">
            <v>951.39924857999995</v>
          </cell>
          <cell r="DL129">
            <v>1337.37306115</v>
          </cell>
          <cell r="DM129">
            <v>137.84610837999995</v>
          </cell>
          <cell r="DN129">
            <v>3379.4845325921287</v>
          </cell>
          <cell r="DS129">
            <v>73</v>
          </cell>
          <cell r="DT129">
            <v>202.23975001333304</v>
          </cell>
          <cell r="DU129">
            <v>340.55043894068166</v>
          </cell>
          <cell r="DV129">
            <v>2763.6943436381139</v>
          </cell>
          <cell r="DW129">
            <v>202.23975001333304</v>
          </cell>
          <cell r="DX129" t="str">
            <v/>
          </cell>
          <cell r="DY129" t="str">
            <v/>
          </cell>
          <cell r="DZ129" t="str">
            <v/>
          </cell>
          <cell r="EA129" t="str">
            <v/>
          </cell>
          <cell r="EB129">
            <v>0</v>
          </cell>
          <cell r="EC129">
            <v>1131.7356273999999</v>
          </cell>
          <cell r="ED129">
            <v>17.569210549999998</v>
          </cell>
          <cell r="EE129">
            <v>335.6327546</v>
          </cell>
          <cell r="EF129">
            <v>669.69608814999992</v>
          </cell>
          <cell r="EG129">
            <v>108.83757410000001</v>
          </cell>
          <cell r="EH129">
            <v>210.02252780000001</v>
          </cell>
          <cell r="EI129">
            <v>3.2610385900000001</v>
          </cell>
          <cell r="EJ129">
            <v>51.45580812</v>
          </cell>
          <cell r="EK129">
            <v>131.85455195</v>
          </cell>
          <cell r="EL129">
            <v>23.451129139999999</v>
          </cell>
          <cell r="EM129">
            <v>921.71309960000008</v>
          </cell>
          <cell r="EN129">
            <v>14.308171959999999</v>
          </cell>
          <cell r="EO129">
            <v>284.17694647999997</v>
          </cell>
          <cell r="EP129">
            <v>537.84153619999995</v>
          </cell>
          <cell r="EQ129">
            <v>85.386444960000006</v>
          </cell>
          <cell r="ER129">
            <v>0</v>
          </cell>
          <cell r="ES129">
            <v>0</v>
          </cell>
          <cell r="ET129">
            <v>0</v>
          </cell>
          <cell r="EU129">
            <v>0</v>
          </cell>
          <cell r="EV129">
            <v>0</v>
          </cell>
          <cell r="EW129">
            <v>0</v>
          </cell>
          <cell r="EX129">
            <v>0</v>
          </cell>
          <cell r="EY129">
            <v>0</v>
          </cell>
          <cell r="EZ129">
            <v>0</v>
          </cell>
          <cell r="FA129">
            <v>0</v>
          </cell>
          <cell r="FB129">
            <v>921.71309960000008</v>
          </cell>
          <cell r="FC129">
            <v>14.308171959999999</v>
          </cell>
          <cell r="FD129">
            <v>284.17694647999997</v>
          </cell>
          <cell r="FE129">
            <v>537.84153619999995</v>
          </cell>
          <cell r="FF129">
            <v>85.386444960000006</v>
          </cell>
          <cell r="FG129" t="str">
            <v/>
          </cell>
          <cell r="FH129" t="str">
            <v/>
          </cell>
          <cell r="FI129" t="str">
            <v/>
          </cell>
          <cell r="FJ129" t="str">
            <v/>
          </cell>
          <cell r="FK129">
            <v>0</v>
          </cell>
          <cell r="FN129">
            <v>11773.071493446381</v>
          </cell>
          <cell r="FO129">
            <v>0</v>
          </cell>
          <cell r="FP129">
            <v>376.37899999999996</v>
          </cell>
          <cell r="FQ129">
            <v>0</v>
          </cell>
          <cell r="FR129">
            <v>2003.7250082983335</v>
          </cell>
          <cell r="FS129">
            <v>1945.1350082983336</v>
          </cell>
          <cell r="FT129">
            <v>2.74</v>
          </cell>
          <cell r="FU129">
            <v>55.85</v>
          </cell>
          <cell r="FV129">
            <v>148252</v>
          </cell>
          <cell r="FW129">
            <v>0</v>
          </cell>
          <cell r="FX129">
            <v>148252</v>
          </cell>
          <cell r="FZ129">
            <v>758.40588715000001</v>
          </cell>
          <cell r="GA129">
            <v>0</v>
          </cell>
          <cell r="GB129">
            <v>14.109</v>
          </cell>
          <cell r="GC129">
            <v>0</v>
          </cell>
          <cell r="GD129">
            <v>323.55900000000003</v>
          </cell>
          <cell r="GE129">
            <v>323.55900000000003</v>
          </cell>
          <cell r="GF129">
            <v>0</v>
          </cell>
          <cell r="GG129">
            <v>0</v>
          </cell>
          <cell r="GH129">
            <v>5039</v>
          </cell>
          <cell r="GI129">
            <v>0</v>
          </cell>
          <cell r="GJ129">
            <v>5039</v>
          </cell>
          <cell r="GK129">
            <v>6140.1608410664994</v>
          </cell>
          <cell r="GL129">
            <v>0</v>
          </cell>
          <cell r="GM129">
            <v>258.77600000000001</v>
          </cell>
          <cell r="GN129">
            <v>0</v>
          </cell>
          <cell r="GO129">
            <v>1287.7640000000001</v>
          </cell>
          <cell r="GP129">
            <v>1232.03</v>
          </cell>
          <cell r="GQ129">
            <v>0</v>
          </cell>
          <cell r="GR129">
            <v>51.734000000000002</v>
          </cell>
          <cell r="GS129">
            <v>76404</v>
          </cell>
          <cell r="GT129">
            <v>0</v>
          </cell>
          <cell r="GU129">
            <v>76404</v>
          </cell>
          <cell r="GV129">
            <v>0</v>
          </cell>
          <cell r="GW129">
            <v>0</v>
          </cell>
          <cell r="GX129">
            <v>0</v>
          </cell>
          <cell r="GY129">
            <v>0</v>
          </cell>
          <cell r="GZ129">
            <v>0</v>
          </cell>
          <cell r="HA129">
            <v>0</v>
          </cell>
          <cell r="HB129">
            <v>0</v>
          </cell>
          <cell r="HC129">
            <v>0</v>
          </cell>
          <cell r="HD129">
            <v>0</v>
          </cell>
          <cell r="HE129">
            <v>0</v>
          </cell>
          <cell r="HF129">
            <v>0</v>
          </cell>
          <cell r="HG129">
            <v>0</v>
          </cell>
          <cell r="HH129">
            <v>0</v>
          </cell>
          <cell r="HI129">
            <v>0</v>
          </cell>
          <cell r="HJ129">
            <v>0</v>
          </cell>
          <cell r="HK129">
            <v>0</v>
          </cell>
          <cell r="HL129">
            <v>0</v>
          </cell>
          <cell r="HM129">
            <v>0</v>
          </cell>
          <cell r="HN129">
            <v>0</v>
          </cell>
          <cell r="HO129">
            <v>0</v>
          </cell>
          <cell r="HP129">
            <v>0</v>
          </cell>
          <cell r="HQ129">
            <v>0</v>
          </cell>
          <cell r="HR129">
            <v>1143.433344503333</v>
          </cell>
          <cell r="HS129">
            <v>0</v>
          </cell>
          <cell r="HT129">
            <v>105</v>
          </cell>
          <cell r="HU129">
            <v>0</v>
          </cell>
          <cell r="HV129">
            <v>0</v>
          </cell>
          <cell r="HW129">
            <v>0</v>
          </cell>
          <cell r="HX129">
            <v>0</v>
          </cell>
          <cell r="HY129">
            <v>0</v>
          </cell>
          <cell r="HZ129">
            <v>1</v>
          </cell>
          <cell r="IA129">
            <v>0</v>
          </cell>
          <cell r="IB129">
            <v>1</v>
          </cell>
          <cell r="IC129">
            <v>4996.7274965631668</v>
          </cell>
          <cell r="ID129">
            <v>0</v>
          </cell>
          <cell r="IE129">
            <v>153.77599999999998</v>
          </cell>
          <cell r="IF129">
            <v>0</v>
          </cell>
          <cell r="IG129">
            <v>1287.7640000000001</v>
          </cell>
          <cell r="IH129">
            <v>1232.03</v>
          </cell>
          <cell r="II129">
            <v>0</v>
          </cell>
          <cell r="IJ129">
            <v>51.734000000000002</v>
          </cell>
          <cell r="IK129">
            <v>76403</v>
          </cell>
          <cell r="IL129">
            <v>0</v>
          </cell>
          <cell r="IM129">
            <v>76403</v>
          </cell>
          <cell r="IN129">
            <v>0</v>
          </cell>
          <cell r="IO129">
            <v>0</v>
          </cell>
          <cell r="IP129">
            <v>0</v>
          </cell>
          <cell r="IQ129">
            <v>0</v>
          </cell>
          <cell r="IR129">
            <v>0</v>
          </cell>
          <cell r="IS129">
            <v>0</v>
          </cell>
          <cell r="IT129">
            <v>0</v>
          </cell>
          <cell r="IU129">
            <v>0</v>
          </cell>
          <cell r="IV129">
            <v>0</v>
          </cell>
          <cell r="IW129">
            <v>0</v>
          </cell>
          <cell r="IX129">
            <v>0</v>
          </cell>
          <cell r="IY129">
            <v>509.59348974</v>
          </cell>
          <cell r="IZ129">
            <v>0</v>
          </cell>
          <cell r="JA129">
            <v>24.921999999999997</v>
          </cell>
          <cell r="JB129">
            <v>0</v>
          </cell>
          <cell r="JC129">
            <v>377.14400000000001</v>
          </cell>
          <cell r="JD129">
            <v>377.14400000000001</v>
          </cell>
          <cell r="JE129">
            <v>0</v>
          </cell>
          <cell r="JF129">
            <v>0</v>
          </cell>
          <cell r="JG129">
            <v>33</v>
          </cell>
          <cell r="JH129">
            <v>0</v>
          </cell>
          <cell r="JI129">
            <v>33</v>
          </cell>
          <cell r="JJ129">
            <v>166.82267041</v>
          </cell>
          <cell r="JK129">
            <v>0</v>
          </cell>
          <cell r="JL129">
            <v>7.0890000000000004</v>
          </cell>
          <cell r="JM129">
            <v>0</v>
          </cell>
          <cell r="JN129">
            <v>126.196</v>
          </cell>
          <cell r="JO129">
            <v>126.196</v>
          </cell>
          <cell r="JP129">
            <v>0</v>
          </cell>
          <cell r="JQ129">
            <v>0</v>
          </cell>
          <cell r="JR129">
            <v>1</v>
          </cell>
          <cell r="JS129">
            <v>0</v>
          </cell>
          <cell r="JT129">
            <v>1</v>
          </cell>
          <cell r="JU129">
            <v>342.77081932999999</v>
          </cell>
          <cell r="JV129">
            <v>0</v>
          </cell>
          <cell r="JW129">
            <v>17.832999999999998</v>
          </cell>
          <cell r="JX129">
            <v>0</v>
          </cell>
          <cell r="JY129">
            <v>250.94800000000001</v>
          </cell>
          <cell r="JZ129">
            <v>250.94800000000001</v>
          </cell>
          <cell r="KA129">
            <v>0</v>
          </cell>
          <cell r="KB129">
            <v>0</v>
          </cell>
          <cell r="KC129">
            <v>32</v>
          </cell>
          <cell r="KD129">
            <v>0</v>
          </cell>
          <cell r="KE129">
            <v>32</v>
          </cell>
          <cell r="KF129">
            <v>0</v>
          </cell>
          <cell r="KG129">
            <v>0</v>
          </cell>
          <cell r="KH129">
            <v>0</v>
          </cell>
          <cell r="KI129">
            <v>0</v>
          </cell>
          <cell r="KJ129">
            <v>0</v>
          </cell>
          <cell r="KK129">
            <v>0</v>
          </cell>
          <cell r="KL129">
            <v>0</v>
          </cell>
          <cell r="KM129">
            <v>0</v>
          </cell>
          <cell r="KN129">
            <v>0</v>
          </cell>
          <cell r="KO129">
            <v>0</v>
          </cell>
          <cell r="KP129">
            <v>0</v>
          </cell>
          <cell r="KQ129">
            <v>0</v>
          </cell>
          <cell r="KR129">
            <v>0</v>
          </cell>
          <cell r="KS129">
            <v>0</v>
          </cell>
          <cell r="KT129">
            <v>0</v>
          </cell>
          <cell r="KU129">
            <v>0</v>
          </cell>
          <cell r="KV129">
            <v>0</v>
          </cell>
          <cell r="KW129">
            <v>0</v>
          </cell>
          <cell r="KX129">
            <v>0</v>
          </cell>
          <cell r="KY129">
            <v>0</v>
          </cell>
          <cell r="KZ129">
            <v>0</v>
          </cell>
          <cell r="LA129">
            <v>0</v>
          </cell>
          <cell r="LB129">
            <v>342.77081932999999</v>
          </cell>
          <cell r="LC129">
            <v>0</v>
          </cell>
          <cell r="LD129">
            <v>17.832999999999998</v>
          </cell>
          <cell r="LE129">
            <v>0</v>
          </cell>
          <cell r="LF129">
            <v>250.94800000000001</v>
          </cell>
          <cell r="LG129">
            <v>250.94800000000001</v>
          </cell>
          <cell r="LH129">
            <v>0</v>
          </cell>
          <cell r="LI129">
            <v>0</v>
          </cell>
          <cell r="LJ129">
            <v>32</v>
          </cell>
          <cell r="LK129">
            <v>0</v>
          </cell>
          <cell r="LL129">
            <v>32</v>
          </cell>
          <cell r="LQ129">
            <v>0</v>
          </cell>
          <cell r="LR129">
            <v>55.8</v>
          </cell>
          <cell r="LS129">
            <v>0</v>
          </cell>
          <cell r="LT129">
            <v>0</v>
          </cell>
          <cell r="LU129">
            <v>0</v>
          </cell>
          <cell r="LX129">
            <v>0</v>
          </cell>
          <cell r="LY129">
            <v>0</v>
          </cell>
          <cell r="LZ129">
            <v>0</v>
          </cell>
          <cell r="MA129">
            <v>0</v>
          </cell>
          <cell r="MB129">
            <v>0</v>
          </cell>
          <cell r="MC129">
            <v>0</v>
          </cell>
          <cell r="MD129">
            <v>0</v>
          </cell>
          <cell r="ME129">
            <v>0</v>
          </cell>
          <cell r="MF129">
            <v>0</v>
          </cell>
          <cell r="MG129">
            <v>0</v>
          </cell>
          <cell r="MH129">
            <v>0</v>
          </cell>
          <cell r="MI129">
            <v>0</v>
          </cell>
          <cell r="MJ129">
            <v>0</v>
          </cell>
          <cell r="MK129">
            <v>0</v>
          </cell>
          <cell r="ML129">
            <v>0</v>
          </cell>
          <cell r="MM129">
            <v>0</v>
          </cell>
          <cell r="MN129">
            <v>0</v>
          </cell>
          <cell r="MO129">
            <v>0</v>
          </cell>
          <cell r="MP129">
            <v>0</v>
          </cell>
          <cell r="MQ129">
            <v>0</v>
          </cell>
          <cell r="MR129">
            <v>0</v>
          </cell>
          <cell r="MS129">
            <v>0</v>
          </cell>
          <cell r="MT129">
            <v>0</v>
          </cell>
          <cell r="MU129">
            <v>0</v>
          </cell>
          <cell r="MV129">
            <v>0</v>
          </cell>
          <cell r="MW129">
            <v>0</v>
          </cell>
          <cell r="MX129">
            <v>0</v>
          </cell>
          <cell r="MY129">
            <v>0</v>
          </cell>
          <cell r="MZ129">
            <v>0</v>
          </cell>
          <cell r="NA129">
            <v>0</v>
          </cell>
          <cell r="NB129">
            <v>0</v>
          </cell>
          <cell r="NC129">
            <v>0</v>
          </cell>
          <cell r="ND129">
            <v>0</v>
          </cell>
          <cell r="NE129">
            <v>0</v>
          </cell>
          <cell r="NF129">
            <v>0</v>
          </cell>
          <cell r="NG129">
            <v>0</v>
          </cell>
          <cell r="NH129">
            <v>0</v>
          </cell>
          <cell r="NI129">
            <v>0</v>
          </cell>
          <cell r="NJ129">
            <v>0</v>
          </cell>
          <cell r="NK129">
            <v>0</v>
          </cell>
          <cell r="NL129">
            <v>0</v>
          </cell>
          <cell r="NM129">
            <v>0</v>
          </cell>
          <cell r="NN129">
            <v>0</v>
          </cell>
          <cell r="NO129">
            <v>0</v>
          </cell>
          <cell r="NP129">
            <v>0</v>
          </cell>
          <cell r="NQ129">
            <v>0</v>
          </cell>
          <cell r="NR129">
            <v>0</v>
          </cell>
          <cell r="NS129">
            <v>0</v>
          </cell>
          <cell r="NT129">
            <v>0</v>
          </cell>
          <cell r="NU129">
            <v>0</v>
          </cell>
          <cell r="NV129">
            <v>0</v>
          </cell>
          <cell r="NW129">
            <v>0</v>
          </cell>
          <cell r="NX129">
            <v>0</v>
          </cell>
          <cell r="NY129">
            <v>0</v>
          </cell>
          <cell r="NZ129">
            <v>0</v>
          </cell>
          <cell r="OA129">
            <v>0</v>
          </cell>
          <cell r="OB129">
            <v>0</v>
          </cell>
          <cell r="OC129">
            <v>0</v>
          </cell>
          <cell r="OD129">
            <v>0</v>
          </cell>
          <cell r="OE129">
            <v>0</v>
          </cell>
          <cell r="OF129">
            <v>0</v>
          </cell>
          <cell r="OG129">
            <v>0</v>
          </cell>
          <cell r="OH129">
            <v>0</v>
          </cell>
          <cell r="OI129">
            <v>0</v>
          </cell>
          <cell r="OJ129">
            <v>0</v>
          </cell>
          <cell r="OL129" t="str">
            <v>нд</v>
          </cell>
          <cell r="OM129" t="str">
            <v>нд</v>
          </cell>
          <cell r="ON129" t="str">
            <v>нд</v>
          </cell>
          <cell r="OO129" t="str">
            <v>нд</v>
          </cell>
          <cell r="OP129" t="str">
            <v>нд</v>
          </cell>
          <cell r="OT129">
            <v>9766.9821273165726</v>
          </cell>
          <cell r="OV129">
            <v>709.20500000000004</v>
          </cell>
          <cell r="OW129">
            <v>119.191</v>
          </cell>
          <cell r="OX129">
            <v>0</v>
          </cell>
          <cell r="OY129">
            <v>10851</v>
          </cell>
          <cell r="OZ129">
            <v>2146.0064287200003</v>
          </cell>
        </row>
        <row r="130">
          <cell r="A130" t="str">
            <v>Г</v>
          </cell>
          <cell r="B130" t="str">
            <v>1.3</v>
          </cell>
          <cell r="C130" t="str">
            <v>Инвестиционные проекты в сферах оперативно-диспетчерского управления в электроэнергетике и купле-продаже электрической энергии, всего, в том числе:</v>
          </cell>
          <cell r="D130" t="str">
            <v>Г</v>
          </cell>
          <cell r="E130">
            <v>246.99646642065812</v>
          </cell>
          <cell r="H130">
            <v>42.156943049999995</v>
          </cell>
          <cell r="J130">
            <v>4137.4417261561584</v>
          </cell>
          <cell r="K130">
            <v>204.83952337065813</v>
          </cell>
          <cell r="L130">
            <v>3932.6022027855006</v>
          </cell>
          <cell r="M130">
            <v>818.12398278000001</v>
          </cell>
          <cell r="N130">
            <v>0</v>
          </cell>
          <cell r="O130">
            <v>245.11748446749993</v>
          </cell>
          <cell r="P130">
            <v>749.55393913499995</v>
          </cell>
          <cell r="Q130">
            <v>2119.8067964030001</v>
          </cell>
          <cell r="R130">
            <v>47.276317670085824</v>
          </cell>
          <cell r="S130">
            <v>0</v>
          </cell>
          <cell r="T130">
            <v>0</v>
          </cell>
          <cell r="U130">
            <v>39.396931391738185</v>
          </cell>
          <cell r="V130">
            <v>0</v>
          </cell>
          <cell r="W130">
            <v>7.8793862783476385</v>
          </cell>
          <cell r="X130">
            <v>0</v>
          </cell>
          <cell r="Y130">
            <v>0</v>
          </cell>
          <cell r="Z130">
            <v>0</v>
          </cell>
          <cell r="AA130">
            <v>0</v>
          </cell>
          <cell r="AB130">
            <v>0</v>
          </cell>
          <cell r="AC130">
            <v>0</v>
          </cell>
          <cell r="AD130">
            <v>0</v>
          </cell>
          <cell r="AE130">
            <v>0</v>
          </cell>
          <cell r="AF130">
            <v>0</v>
          </cell>
          <cell r="AG130">
            <v>0</v>
          </cell>
          <cell r="AH130">
            <v>0</v>
          </cell>
          <cell r="AI130">
            <v>0</v>
          </cell>
          <cell r="AJ130">
            <v>0</v>
          </cell>
          <cell r="AK130">
            <v>0</v>
          </cell>
          <cell r="AL130">
            <v>0</v>
          </cell>
          <cell r="AM130">
            <v>0</v>
          </cell>
          <cell r="AN130">
            <v>0</v>
          </cell>
          <cell r="AO130">
            <v>0</v>
          </cell>
          <cell r="AP130">
            <v>47.276317670085824</v>
          </cell>
          <cell r="AQ130">
            <v>0</v>
          </cell>
          <cell r="AR130">
            <v>0</v>
          </cell>
          <cell r="AS130">
            <v>39.396931391738185</v>
          </cell>
          <cell r="AT130">
            <v>0</v>
          </cell>
          <cell r="AU130">
            <v>7.8793862783476385</v>
          </cell>
          <cell r="AV130">
            <v>0</v>
          </cell>
          <cell r="AW130">
            <v>0</v>
          </cell>
          <cell r="AX130">
            <v>0</v>
          </cell>
          <cell r="AY130">
            <v>0</v>
          </cell>
          <cell r="AZ130">
            <v>0</v>
          </cell>
          <cell r="BA130">
            <v>0</v>
          </cell>
          <cell r="BB130" t="str">
            <v/>
          </cell>
          <cell r="BC130" t="str">
            <v/>
          </cell>
          <cell r="BD130" t="str">
            <v/>
          </cell>
          <cell r="BE130" t="str">
            <v/>
          </cell>
          <cell r="BF130">
            <v>0</v>
          </cell>
          <cell r="BG130">
            <v>0</v>
          </cell>
          <cell r="BH130">
            <v>0</v>
          </cell>
          <cell r="BI130">
            <v>0</v>
          </cell>
          <cell r="BJ130">
            <v>0</v>
          </cell>
          <cell r="BK130">
            <v>0</v>
          </cell>
          <cell r="BL130">
            <v>0</v>
          </cell>
          <cell r="BM130">
            <v>0</v>
          </cell>
          <cell r="BN130">
            <v>0</v>
          </cell>
          <cell r="BO130">
            <v>0</v>
          </cell>
          <cell r="BP130">
            <v>0</v>
          </cell>
          <cell r="BQ130">
            <v>0</v>
          </cell>
          <cell r="BR130">
            <v>0</v>
          </cell>
          <cell r="BS130">
            <v>0</v>
          </cell>
          <cell r="BT130">
            <v>0</v>
          </cell>
          <cell r="BU130">
            <v>0</v>
          </cell>
          <cell r="BV130">
            <v>0</v>
          </cell>
          <cell r="BW130">
            <v>0</v>
          </cell>
          <cell r="BX130">
            <v>0</v>
          </cell>
          <cell r="BY130">
            <v>0</v>
          </cell>
          <cell r="BZ130">
            <v>0</v>
          </cell>
          <cell r="CA130">
            <v>0</v>
          </cell>
          <cell r="CB130">
            <v>0</v>
          </cell>
          <cell r="CC130">
            <v>0</v>
          </cell>
          <cell r="CD130">
            <v>0</v>
          </cell>
          <cell r="CE130">
            <v>0</v>
          </cell>
          <cell r="CF130">
            <v>0</v>
          </cell>
          <cell r="CG130">
            <v>0</v>
          </cell>
          <cell r="CH130">
            <v>0</v>
          </cell>
          <cell r="CI130">
            <v>0</v>
          </cell>
          <cell r="CJ130">
            <v>0</v>
          </cell>
          <cell r="CK130">
            <v>0</v>
          </cell>
          <cell r="CL130">
            <v>0</v>
          </cell>
          <cell r="CM130">
            <v>0</v>
          </cell>
          <cell r="CN130">
            <v>0</v>
          </cell>
          <cell r="CO130">
            <v>0</v>
          </cell>
          <cell r="CP130">
            <v>0</v>
          </cell>
          <cell r="CQ130" t="str">
            <v/>
          </cell>
          <cell r="CR130" t="str">
            <v/>
          </cell>
          <cell r="CS130" t="str">
            <v/>
          </cell>
          <cell r="CT130" t="str">
            <v/>
          </cell>
          <cell r="CU130">
            <v>0</v>
          </cell>
          <cell r="CX130">
            <v>11773.071493446381</v>
          </cell>
          <cell r="CY130">
            <v>2007.6103241393257</v>
          </cell>
          <cell r="CZ130">
            <v>3841.5348877713004</v>
          </cell>
          <cell r="DA130">
            <v>3963.2928893735866</v>
          </cell>
          <cell r="DB130">
            <v>1960.6333921621663</v>
          </cell>
          <cell r="DE130">
            <v>35.173400869999995</v>
          </cell>
          <cell r="DG130">
            <v>2819.0670983638815</v>
          </cell>
          <cell r="DH130">
            <v>170.65698781388178</v>
          </cell>
          <cell r="DI130">
            <v>2648.4101105499999</v>
          </cell>
          <cell r="DJ130">
            <v>221.79169244000005</v>
          </cell>
          <cell r="DK130">
            <v>951.39924857999995</v>
          </cell>
          <cell r="DL130">
            <v>1337.37306115</v>
          </cell>
          <cell r="DM130">
            <v>137.84610837999995</v>
          </cell>
          <cell r="DN130">
            <v>3379.4845325921287</v>
          </cell>
          <cell r="DS130">
            <v>73</v>
          </cell>
          <cell r="DT130">
            <v>202.23975001333304</v>
          </cell>
          <cell r="DU130">
            <v>340.55043894068166</v>
          </cell>
          <cell r="DV130">
            <v>2763.6943436381139</v>
          </cell>
          <cell r="DW130">
            <v>202.23975001333304</v>
          </cell>
          <cell r="DX130" t="str">
            <v/>
          </cell>
          <cell r="DY130" t="str">
            <v/>
          </cell>
          <cell r="DZ130" t="str">
            <v/>
          </cell>
          <cell r="EA130" t="str">
            <v/>
          </cell>
          <cell r="EB130">
            <v>0</v>
          </cell>
          <cell r="EC130">
            <v>1131.7356273999999</v>
          </cell>
          <cell r="ED130">
            <v>17.569210549999998</v>
          </cell>
          <cell r="EE130">
            <v>335.6327546</v>
          </cell>
          <cell r="EF130">
            <v>669.69608814999992</v>
          </cell>
          <cell r="EG130">
            <v>108.83757410000001</v>
          </cell>
          <cell r="EH130">
            <v>210.02252780000001</v>
          </cell>
          <cell r="EI130">
            <v>3.2610385900000001</v>
          </cell>
          <cell r="EJ130">
            <v>51.45580812</v>
          </cell>
          <cell r="EK130">
            <v>131.85455195</v>
          </cell>
          <cell r="EL130">
            <v>23.451129139999999</v>
          </cell>
          <cell r="EM130">
            <v>921.71309960000008</v>
          </cell>
          <cell r="EN130">
            <v>14.308171959999999</v>
          </cell>
          <cell r="EO130">
            <v>284.17694647999997</v>
          </cell>
          <cell r="EP130">
            <v>537.84153619999995</v>
          </cell>
          <cell r="EQ130">
            <v>85.386444960000006</v>
          </cell>
          <cell r="ER130">
            <v>0</v>
          </cell>
          <cell r="ES130">
            <v>0</v>
          </cell>
          <cell r="ET130">
            <v>0</v>
          </cell>
          <cell r="EU130">
            <v>0</v>
          </cell>
          <cell r="EV130">
            <v>0</v>
          </cell>
          <cell r="EW130">
            <v>0</v>
          </cell>
          <cell r="EX130">
            <v>0</v>
          </cell>
          <cell r="EY130">
            <v>0</v>
          </cell>
          <cell r="EZ130">
            <v>0</v>
          </cell>
          <cell r="FA130">
            <v>0</v>
          </cell>
          <cell r="FB130">
            <v>921.71309960000008</v>
          </cell>
          <cell r="FC130">
            <v>14.308171959999999</v>
          </cell>
          <cell r="FD130">
            <v>284.17694647999997</v>
          </cell>
          <cell r="FE130">
            <v>537.84153619999995</v>
          </cell>
          <cell r="FF130">
            <v>85.386444960000006</v>
          </cell>
          <cell r="FG130" t="str">
            <v/>
          </cell>
          <cell r="FH130" t="str">
            <v/>
          </cell>
          <cell r="FI130" t="str">
            <v/>
          </cell>
          <cell r="FJ130">
            <v>1</v>
          </cell>
          <cell r="FK130" t="str">
            <v>1</v>
          </cell>
          <cell r="FN130">
            <v>11773.071493446381</v>
          </cell>
          <cell r="FO130">
            <v>0</v>
          </cell>
          <cell r="FP130">
            <v>376.37899999999996</v>
          </cell>
          <cell r="FQ130">
            <v>0</v>
          </cell>
          <cell r="FR130">
            <v>2003.7250082983335</v>
          </cell>
          <cell r="FS130">
            <v>1945.1350082983336</v>
          </cell>
          <cell r="FT130">
            <v>2.74</v>
          </cell>
          <cell r="FU130">
            <v>55.85</v>
          </cell>
          <cell r="FV130">
            <v>148252</v>
          </cell>
          <cell r="FW130">
            <v>0</v>
          </cell>
          <cell r="FX130">
            <v>148252</v>
          </cell>
          <cell r="FZ130">
            <v>758.40588715000001</v>
          </cell>
          <cell r="GA130">
            <v>0</v>
          </cell>
          <cell r="GB130">
            <v>14.109</v>
          </cell>
          <cell r="GC130">
            <v>0</v>
          </cell>
          <cell r="GD130">
            <v>323.55900000000003</v>
          </cell>
          <cell r="GE130">
            <v>323.55900000000003</v>
          </cell>
          <cell r="GF130">
            <v>0</v>
          </cell>
          <cell r="GG130">
            <v>0</v>
          </cell>
          <cell r="GH130">
            <v>5039</v>
          </cell>
          <cell r="GI130">
            <v>0</v>
          </cell>
          <cell r="GJ130">
            <v>5039</v>
          </cell>
          <cell r="GK130">
            <v>6140.1608410664994</v>
          </cell>
          <cell r="GL130">
            <v>0</v>
          </cell>
          <cell r="GM130">
            <v>258.77600000000001</v>
          </cell>
          <cell r="GN130">
            <v>0</v>
          </cell>
          <cell r="GO130">
            <v>1287.7640000000001</v>
          </cell>
          <cell r="GP130">
            <v>1232.03</v>
          </cell>
          <cell r="GQ130">
            <v>0</v>
          </cell>
          <cell r="GR130">
            <v>51.734000000000002</v>
          </cell>
          <cell r="GS130">
            <v>76404</v>
          </cell>
          <cell r="GT130">
            <v>0</v>
          </cell>
          <cell r="GU130">
            <v>76404</v>
          </cell>
          <cell r="GV130">
            <v>0</v>
          </cell>
          <cell r="GW130">
            <v>0</v>
          </cell>
          <cell r="GX130">
            <v>0</v>
          </cell>
          <cell r="GY130">
            <v>0</v>
          </cell>
          <cell r="GZ130">
            <v>0</v>
          </cell>
          <cell r="HA130">
            <v>0</v>
          </cell>
          <cell r="HB130">
            <v>0</v>
          </cell>
          <cell r="HC130">
            <v>0</v>
          </cell>
          <cell r="HD130">
            <v>0</v>
          </cell>
          <cell r="HE130">
            <v>0</v>
          </cell>
          <cell r="HF130">
            <v>0</v>
          </cell>
          <cell r="HG130">
            <v>0</v>
          </cell>
          <cell r="HH130">
            <v>0</v>
          </cell>
          <cell r="HI130">
            <v>0</v>
          </cell>
          <cell r="HJ130">
            <v>0</v>
          </cell>
          <cell r="HK130">
            <v>0</v>
          </cell>
          <cell r="HL130">
            <v>0</v>
          </cell>
          <cell r="HM130">
            <v>0</v>
          </cell>
          <cell r="HN130">
            <v>0</v>
          </cell>
          <cell r="HO130">
            <v>0</v>
          </cell>
          <cell r="HP130">
            <v>0</v>
          </cell>
          <cell r="HQ130">
            <v>0</v>
          </cell>
          <cell r="HR130">
            <v>1143.433344503333</v>
          </cell>
          <cell r="HS130">
            <v>0</v>
          </cell>
          <cell r="HT130">
            <v>105</v>
          </cell>
          <cell r="HU130">
            <v>0</v>
          </cell>
          <cell r="HV130">
            <v>0</v>
          </cell>
          <cell r="HW130">
            <v>0</v>
          </cell>
          <cell r="HX130">
            <v>0</v>
          </cell>
          <cell r="HY130">
            <v>0</v>
          </cell>
          <cell r="HZ130">
            <v>1</v>
          </cell>
          <cell r="IA130">
            <v>0</v>
          </cell>
          <cell r="IB130">
            <v>1</v>
          </cell>
          <cell r="IC130">
            <v>4996.7274965631668</v>
          </cell>
          <cell r="ID130">
            <v>0</v>
          </cell>
          <cell r="IE130">
            <v>153.77599999999998</v>
          </cell>
          <cell r="IF130">
            <v>0</v>
          </cell>
          <cell r="IG130">
            <v>1287.7640000000001</v>
          </cell>
          <cell r="IH130">
            <v>1232.03</v>
          </cell>
          <cell r="II130">
            <v>0</v>
          </cell>
          <cell r="IJ130">
            <v>51.734000000000002</v>
          </cell>
          <cell r="IK130">
            <v>76403</v>
          </cell>
          <cell r="IL130">
            <v>0</v>
          </cell>
          <cell r="IM130">
            <v>76403</v>
          </cell>
          <cell r="IN130">
            <v>0</v>
          </cell>
          <cell r="IO130">
            <v>0</v>
          </cell>
          <cell r="IP130">
            <v>0</v>
          </cell>
          <cell r="IQ130">
            <v>0</v>
          </cell>
          <cell r="IR130">
            <v>0</v>
          </cell>
          <cell r="IS130">
            <v>0</v>
          </cell>
          <cell r="IT130">
            <v>0</v>
          </cell>
          <cell r="IU130">
            <v>0</v>
          </cell>
          <cell r="IV130">
            <v>0</v>
          </cell>
          <cell r="IW130">
            <v>0</v>
          </cell>
          <cell r="IX130">
            <v>0</v>
          </cell>
          <cell r="IY130">
            <v>509.59348974</v>
          </cell>
          <cell r="IZ130">
            <v>0</v>
          </cell>
          <cell r="JA130">
            <v>24.921999999999997</v>
          </cell>
          <cell r="JB130">
            <v>0</v>
          </cell>
          <cell r="JC130">
            <v>377.14400000000001</v>
          </cell>
          <cell r="JD130">
            <v>377.14400000000001</v>
          </cell>
          <cell r="JE130">
            <v>0</v>
          </cell>
          <cell r="JF130">
            <v>0</v>
          </cell>
          <cell r="JG130">
            <v>33</v>
          </cell>
          <cell r="JH130">
            <v>0</v>
          </cell>
          <cell r="JI130">
            <v>33</v>
          </cell>
          <cell r="JJ130">
            <v>166.82267041</v>
          </cell>
          <cell r="JK130">
            <v>0</v>
          </cell>
          <cell r="JL130">
            <v>7.0890000000000004</v>
          </cell>
          <cell r="JM130">
            <v>0</v>
          </cell>
          <cell r="JN130">
            <v>126.196</v>
          </cell>
          <cell r="JO130">
            <v>126.196</v>
          </cell>
          <cell r="JP130">
            <v>0</v>
          </cell>
          <cell r="JQ130">
            <v>0</v>
          </cell>
          <cell r="JR130">
            <v>1</v>
          </cell>
          <cell r="JS130">
            <v>0</v>
          </cell>
          <cell r="JT130">
            <v>1</v>
          </cell>
          <cell r="JU130">
            <v>342.77081932999999</v>
          </cell>
          <cell r="JV130">
            <v>0</v>
          </cell>
          <cell r="JW130">
            <v>17.832999999999998</v>
          </cell>
          <cell r="JX130">
            <v>0</v>
          </cell>
          <cell r="JY130">
            <v>250.94800000000001</v>
          </cell>
          <cell r="JZ130">
            <v>250.94800000000001</v>
          </cell>
          <cell r="KA130">
            <v>0</v>
          </cell>
          <cell r="KB130">
            <v>0</v>
          </cell>
          <cell r="KC130">
            <v>32</v>
          </cell>
          <cell r="KD130">
            <v>0</v>
          </cell>
          <cell r="KE130">
            <v>32</v>
          </cell>
          <cell r="KF130">
            <v>0</v>
          </cell>
          <cell r="KG130">
            <v>0</v>
          </cell>
          <cell r="KH130">
            <v>0</v>
          </cell>
          <cell r="KI130">
            <v>0</v>
          </cell>
          <cell r="KJ130">
            <v>0</v>
          </cell>
          <cell r="KK130">
            <v>0</v>
          </cell>
          <cell r="KL130">
            <v>0</v>
          </cell>
          <cell r="KM130">
            <v>0</v>
          </cell>
          <cell r="KN130">
            <v>0</v>
          </cell>
          <cell r="KO130">
            <v>0</v>
          </cell>
          <cell r="KP130">
            <v>0</v>
          </cell>
          <cell r="KQ130">
            <v>0</v>
          </cell>
          <cell r="KR130">
            <v>0</v>
          </cell>
          <cell r="KS130">
            <v>0</v>
          </cell>
          <cell r="KT130">
            <v>0</v>
          </cell>
          <cell r="KU130">
            <v>0</v>
          </cell>
          <cell r="KV130">
            <v>0</v>
          </cell>
          <cell r="KW130">
            <v>0</v>
          </cell>
          <cell r="KX130">
            <v>0</v>
          </cell>
          <cell r="KY130">
            <v>0</v>
          </cell>
          <cell r="KZ130">
            <v>0</v>
          </cell>
          <cell r="LA130">
            <v>0</v>
          </cell>
          <cell r="LB130">
            <v>342.77081932999999</v>
          </cell>
          <cell r="LC130">
            <v>0</v>
          </cell>
          <cell r="LD130">
            <v>17.832999999999998</v>
          </cell>
          <cell r="LE130">
            <v>0</v>
          </cell>
          <cell r="LF130">
            <v>250.94800000000001</v>
          </cell>
          <cell r="LG130">
            <v>250.94800000000001</v>
          </cell>
          <cell r="LH130">
            <v>0</v>
          </cell>
          <cell r="LI130">
            <v>0</v>
          </cell>
          <cell r="LJ130">
            <v>32</v>
          </cell>
          <cell r="LK130">
            <v>0</v>
          </cell>
          <cell r="LL130">
            <v>32</v>
          </cell>
          <cell r="LQ130">
            <v>0</v>
          </cell>
          <cell r="LR130">
            <v>55.8</v>
          </cell>
          <cell r="LS130">
            <v>0</v>
          </cell>
          <cell r="LT130">
            <v>0</v>
          </cell>
          <cell r="LU130">
            <v>0</v>
          </cell>
          <cell r="LX130">
            <v>0</v>
          </cell>
          <cell r="LY130">
            <v>0</v>
          </cell>
          <cell r="LZ130">
            <v>0</v>
          </cell>
          <cell r="MA130">
            <v>0</v>
          </cell>
          <cell r="MB130">
            <v>0</v>
          </cell>
          <cell r="MC130">
            <v>0</v>
          </cell>
          <cell r="MD130">
            <v>0</v>
          </cell>
          <cell r="ME130">
            <v>0</v>
          </cell>
          <cell r="MF130">
            <v>0</v>
          </cell>
          <cell r="MG130">
            <v>0</v>
          </cell>
          <cell r="MH130">
            <v>0</v>
          </cell>
          <cell r="MI130">
            <v>0</v>
          </cell>
          <cell r="MJ130">
            <v>0</v>
          </cell>
          <cell r="MK130">
            <v>0</v>
          </cell>
          <cell r="ML130">
            <v>0</v>
          </cell>
          <cell r="MM130">
            <v>0</v>
          </cell>
          <cell r="MN130">
            <v>0</v>
          </cell>
          <cell r="MO130">
            <v>0</v>
          </cell>
          <cell r="MP130">
            <v>0</v>
          </cell>
          <cell r="MQ130">
            <v>0</v>
          </cell>
          <cell r="MR130">
            <v>0</v>
          </cell>
          <cell r="MS130">
            <v>0</v>
          </cell>
          <cell r="MT130">
            <v>0</v>
          </cell>
          <cell r="MU130">
            <v>0</v>
          </cell>
          <cell r="MV130">
            <v>0</v>
          </cell>
          <cell r="MW130">
            <v>0</v>
          </cell>
          <cell r="MX130">
            <v>0</v>
          </cell>
          <cell r="MY130">
            <v>0</v>
          </cell>
          <cell r="MZ130">
            <v>0</v>
          </cell>
          <cell r="NA130">
            <v>0</v>
          </cell>
          <cell r="NB130">
            <v>0</v>
          </cell>
          <cell r="NC130">
            <v>0</v>
          </cell>
          <cell r="ND130">
            <v>0</v>
          </cell>
          <cell r="NE130">
            <v>0</v>
          </cell>
          <cell r="NF130">
            <v>0</v>
          </cell>
          <cell r="NG130">
            <v>0</v>
          </cell>
          <cell r="NH130">
            <v>0</v>
          </cell>
          <cell r="NI130">
            <v>0</v>
          </cell>
          <cell r="NJ130">
            <v>0</v>
          </cell>
          <cell r="NK130">
            <v>0</v>
          </cell>
          <cell r="NL130">
            <v>0</v>
          </cell>
          <cell r="NM130">
            <v>0</v>
          </cell>
          <cell r="NN130">
            <v>0</v>
          </cell>
          <cell r="NO130">
            <v>0</v>
          </cell>
          <cell r="NP130">
            <v>0</v>
          </cell>
          <cell r="NQ130">
            <v>0</v>
          </cell>
          <cell r="NR130">
            <v>0</v>
          </cell>
          <cell r="NS130">
            <v>0</v>
          </cell>
          <cell r="NT130">
            <v>0</v>
          </cell>
          <cell r="NU130">
            <v>0</v>
          </cell>
          <cell r="NV130">
            <v>0</v>
          </cell>
          <cell r="NW130">
            <v>0</v>
          </cell>
          <cell r="NX130">
            <v>0</v>
          </cell>
          <cell r="NY130">
            <v>0</v>
          </cell>
          <cell r="NZ130">
            <v>0</v>
          </cell>
          <cell r="OA130">
            <v>0</v>
          </cell>
          <cell r="OB130">
            <v>0</v>
          </cell>
          <cell r="OC130">
            <v>0</v>
          </cell>
          <cell r="OD130">
            <v>0</v>
          </cell>
          <cell r="OE130">
            <v>0</v>
          </cell>
          <cell r="OF130">
            <v>0</v>
          </cell>
          <cell r="OG130">
            <v>0</v>
          </cell>
          <cell r="OH130">
            <v>0</v>
          </cell>
          <cell r="OI130">
            <v>0</v>
          </cell>
          <cell r="OJ130">
            <v>0</v>
          </cell>
          <cell r="OL130" t="str">
            <v>нд</v>
          </cell>
          <cell r="OM130" t="str">
            <v>нд</v>
          </cell>
          <cell r="ON130" t="str">
            <v>нд</v>
          </cell>
          <cell r="OO130" t="str">
            <v>нд</v>
          </cell>
          <cell r="OP130" t="str">
            <v>нд</v>
          </cell>
          <cell r="OT130">
            <v>9766.9821273165726</v>
          </cell>
          <cell r="OV130">
            <v>709.20500000000004</v>
          </cell>
          <cell r="OW130">
            <v>119.191</v>
          </cell>
          <cell r="OX130">
            <v>0</v>
          </cell>
          <cell r="OY130">
            <v>10851</v>
          </cell>
          <cell r="OZ130">
            <v>2146.0064287200003</v>
          </cell>
        </row>
        <row r="131">
          <cell r="A131" t="str">
            <v>Г</v>
          </cell>
          <cell r="B131" t="str">
            <v>1.3.1</v>
          </cell>
          <cell r="C131" t="str">
            <v>Реконструкция, всего, в том числе:</v>
          </cell>
          <cell r="D131" t="str">
            <v>Г</v>
          </cell>
          <cell r="E131">
            <v>0</v>
          </cell>
          <cell r="H131">
            <v>0</v>
          </cell>
          <cell r="J131">
            <v>3932.6022027855006</v>
          </cell>
          <cell r="K131">
            <v>0</v>
          </cell>
          <cell r="L131">
            <v>3932.6022027855006</v>
          </cell>
          <cell r="M131">
            <v>818.12398278000001</v>
          </cell>
          <cell r="N131">
            <v>0</v>
          </cell>
          <cell r="O131">
            <v>245.11748446749993</v>
          </cell>
          <cell r="P131">
            <v>749.55393913499995</v>
          </cell>
          <cell r="Q131">
            <v>2119.8067964030001</v>
          </cell>
          <cell r="R131">
            <v>0</v>
          </cell>
          <cell r="S131">
            <v>0</v>
          </cell>
          <cell r="T131">
            <v>0</v>
          </cell>
          <cell r="U131">
            <v>0</v>
          </cell>
          <cell r="V131">
            <v>0</v>
          </cell>
          <cell r="W131">
            <v>0</v>
          </cell>
          <cell r="X131">
            <v>0</v>
          </cell>
          <cell r="Y131">
            <v>0</v>
          </cell>
          <cell r="Z131">
            <v>0</v>
          </cell>
          <cell r="AA131">
            <v>0</v>
          </cell>
          <cell r="AB131">
            <v>0</v>
          </cell>
          <cell r="AC131">
            <v>0</v>
          </cell>
          <cell r="AD131">
            <v>0</v>
          </cell>
          <cell r="AE131">
            <v>0</v>
          </cell>
          <cell r="AF131">
            <v>0</v>
          </cell>
          <cell r="AG131">
            <v>0</v>
          </cell>
          <cell r="AH131">
            <v>0</v>
          </cell>
          <cell r="AI131">
            <v>0</v>
          </cell>
          <cell r="AJ131">
            <v>0</v>
          </cell>
          <cell r="AK131">
            <v>0</v>
          </cell>
          <cell r="AL131">
            <v>0</v>
          </cell>
          <cell r="AM131">
            <v>0</v>
          </cell>
          <cell r="AN131">
            <v>0</v>
          </cell>
          <cell r="AO131">
            <v>0</v>
          </cell>
          <cell r="AP131">
            <v>0</v>
          </cell>
          <cell r="AQ131">
            <v>0</v>
          </cell>
          <cell r="AR131">
            <v>0</v>
          </cell>
          <cell r="AS131">
            <v>0</v>
          </cell>
          <cell r="AT131">
            <v>0</v>
          </cell>
          <cell r="AU131">
            <v>0</v>
          </cell>
          <cell r="AV131">
            <v>0</v>
          </cell>
          <cell r="AW131">
            <v>0</v>
          </cell>
          <cell r="AX131">
            <v>0</v>
          </cell>
          <cell r="AY131">
            <v>0</v>
          </cell>
          <cell r="AZ131">
            <v>0</v>
          </cell>
          <cell r="BA131">
            <v>0</v>
          </cell>
          <cell r="BB131" t="str">
            <v/>
          </cell>
          <cell r="BC131" t="str">
            <v/>
          </cell>
          <cell r="BD131" t="str">
            <v/>
          </cell>
          <cell r="BE131" t="str">
            <v/>
          </cell>
          <cell r="BF131">
            <v>0</v>
          </cell>
          <cell r="BG131">
            <v>0</v>
          </cell>
          <cell r="BH131">
            <v>0</v>
          </cell>
          <cell r="BI131">
            <v>0</v>
          </cell>
          <cell r="BJ131">
            <v>0</v>
          </cell>
          <cell r="BK131">
            <v>0</v>
          </cell>
          <cell r="BL131">
            <v>0</v>
          </cell>
          <cell r="BM131">
            <v>0</v>
          </cell>
          <cell r="BN131">
            <v>0</v>
          </cell>
          <cell r="BO131">
            <v>0</v>
          </cell>
          <cell r="BP131">
            <v>0</v>
          </cell>
          <cell r="BQ131">
            <v>0</v>
          </cell>
          <cell r="BR131">
            <v>0</v>
          </cell>
          <cell r="BS131">
            <v>0</v>
          </cell>
          <cell r="BT131">
            <v>0</v>
          </cell>
          <cell r="BU131">
            <v>0</v>
          </cell>
          <cell r="BV131">
            <v>0</v>
          </cell>
          <cell r="BW131">
            <v>0</v>
          </cell>
          <cell r="BX131">
            <v>0</v>
          </cell>
          <cell r="BY131">
            <v>0</v>
          </cell>
          <cell r="BZ131">
            <v>0</v>
          </cell>
          <cell r="CA131">
            <v>0</v>
          </cell>
          <cell r="CB131">
            <v>0</v>
          </cell>
          <cell r="CC131">
            <v>0</v>
          </cell>
          <cell r="CD131">
            <v>0</v>
          </cell>
          <cell r="CE131">
            <v>0</v>
          </cell>
          <cell r="CF131">
            <v>0</v>
          </cell>
          <cell r="CG131">
            <v>0</v>
          </cell>
          <cell r="CH131">
            <v>0</v>
          </cell>
          <cell r="CI131">
            <v>0</v>
          </cell>
          <cell r="CJ131">
            <v>0</v>
          </cell>
          <cell r="CK131">
            <v>0</v>
          </cell>
          <cell r="CL131">
            <v>0</v>
          </cell>
          <cell r="CM131">
            <v>0</v>
          </cell>
          <cell r="CN131">
            <v>0</v>
          </cell>
          <cell r="CO131">
            <v>0</v>
          </cell>
          <cell r="CP131">
            <v>0</v>
          </cell>
          <cell r="CQ131" t="str">
            <v/>
          </cell>
          <cell r="CR131" t="str">
            <v/>
          </cell>
          <cell r="CS131" t="str">
            <v/>
          </cell>
          <cell r="CT131" t="str">
            <v/>
          </cell>
          <cell r="CU131">
            <v>0</v>
          </cell>
          <cell r="CX131">
            <v>11773.071493446381</v>
          </cell>
          <cell r="CY131">
            <v>2007.6103241393257</v>
          </cell>
          <cell r="CZ131">
            <v>3841.5348877713004</v>
          </cell>
          <cell r="DA131">
            <v>3963.2928893735866</v>
          </cell>
          <cell r="DB131">
            <v>1960.6333921621663</v>
          </cell>
          <cell r="DE131">
            <v>0</v>
          </cell>
          <cell r="DG131">
            <v>2648.4101105499999</v>
          </cell>
          <cell r="DH131">
            <v>0</v>
          </cell>
          <cell r="DI131">
            <v>2648.4101105499999</v>
          </cell>
          <cell r="DJ131">
            <v>221.79169244000005</v>
          </cell>
          <cell r="DK131">
            <v>951.39924857999995</v>
          </cell>
          <cell r="DL131">
            <v>1337.37306115</v>
          </cell>
          <cell r="DM131">
            <v>137.84610837999995</v>
          </cell>
          <cell r="DN131">
            <v>3379.4845325921287</v>
          </cell>
          <cell r="DS131">
            <v>73</v>
          </cell>
          <cell r="DT131">
            <v>202.23975001333304</v>
          </cell>
          <cell r="DU131">
            <v>340.55043894068166</v>
          </cell>
          <cell r="DV131">
            <v>2763.6943436381139</v>
          </cell>
          <cell r="DW131">
            <v>202.23975001333304</v>
          </cell>
          <cell r="DX131" t="str">
            <v/>
          </cell>
          <cell r="DY131" t="str">
            <v/>
          </cell>
          <cell r="DZ131" t="str">
            <v/>
          </cell>
          <cell r="EA131" t="str">
            <v/>
          </cell>
          <cell r="EB131">
            <v>0</v>
          </cell>
          <cell r="EC131">
            <v>1131.7356273999999</v>
          </cell>
          <cell r="ED131">
            <v>17.569210549999998</v>
          </cell>
          <cell r="EE131">
            <v>335.6327546</v>
          </cell>
          <cell r="EF131">
            <v>669.69608814999992</v>
          </cell>
          <cell r="EG131">
            <v>108.83757410000001</v>
          </cell>
          <cell r="EH131">
            <v>210.02252780000001</v>
          </cell>
          <cell r="EI131">
            <v>3.2610385900000001</v>
          </cell>
          <cell r="EJ131">
            <v>51.45580812</v>
          </cell>
          <cell r="EK131">
            <v>131.85455195</v>
          </cell>
          <cell r="EL131">
            <v>23.451129139999999</v>
          </cell>
          <cell r="EM131">
            <v>921.71309960000008</v>
          </cell>
          <cell r="EN131">
            <v>14.308171959999999</v>
          </cell>
          <cell r="EO131">
            <v>284.17694647999997</v>
          </cell>
          <cell r="EP131">
            <v>537.84153619999995</v>
          </cell>
          <cell r="EQ131">
            <v>85.386444960000006</v>
          </cell>
          <cell r="ER131">
            <v>0</v>
          </cell>
          <cell r="ES131">
            <v>0</v>
          </cell>
          <cell r="ET131">
            <v>0</v>
          </cell>
          <cell r="EU131">
            <v>0</v>
          </cell>
          <cell r="EV131">
            <v>0</v>
          </cell>
          <cell r="EW131">
            <v>0</v>
          </cell>
          <cell r="EX131">
            <v>0</v>
          </cell>
          <cell r="EY131">
            <v>0</v>
          </cell>
          <cell r="EZ131">
            <v>0</v>
          </cell>
          <cell r="FA131">
            <v>0</v>
          </cell>
          <cell r="FB131">
            <v>921.71309960000008</v>
          </cell>
          <cell r="FC131">
            <v>14.308171959999999</v>
          </cell>
          <cell r="FD131">
            <v>284.17694647999997</v>
          </cell>
          <cell r="FE131">
            <v>537.84153619999995</v>
          </cell>
          <cell r="FF131">
            <v>85.386444960000006</v>
          </cell>
          <cell r="FG131" t="str">
            <v/>
          </cell>
          <cell r="FH131" t="str">
            <v/>
          </cell>
          <cell r="FI131" t="str">
            <v/>
          </cell>
          <cell r="FJ131" t="str">
            <v/>
          </cell>
          <cell r="FK131">
            <v>0</v>
          </cell>
          <cell r="FN131">
            <v>11773.071493446381</v>
          </cell>
          <cell r="FO131">
            <v>0</v>
          </cell>
          <cell r="FP131">
            <v>376.37899999999996</v>
          </cell>
          <cell r="FQ131">
            <v>0</v>
          </cell>
          <cell r="FR131">
            <v>2003.7250082983335</v>
          </cell>
          <cell r="FS131">
            <v>1945.1350082983336</v>
          </cell>
          <cell r="FT131">
            <v>2.74</v>
          </cell>
          <cell r="FU131">
            <v>55.85</v>
          </cell>
          <cell r="FV131">
            <v>148252</v>
          </cell>
          <cell r="FW131">
            <v>0</v>
          </cell>
          <cell r="FX131">
            <v>148252</v>
          </cell>
          <cell r="FZ131">
            <v>758.40588715000001</v>
          </cell>
          <cell r="GA131">
            <v>0</v>
          </cell>
          <cell r="GB131">
            <v>14.109</v>
          </cell>
          <cell r="GC131">
            <v>0</v>
          </cell>
          <cell r="GD131">
            <v>323.55900000000003</v>
          </cell>
          <cell r="GE131">
            <v>323.55900000000003</v>
          </cell>
          <cell r="GF131">
            <v>0</v>
          </cell>
          <cell r="GG131">
            <v>0</v>
          </cell>
          <cell r="GH131">
            <v>5039</v>
          </cell>
          <cell r="GI131">
            <v>0</v>
          </cell>
          <cell r="GJ131">
            <v>5039</v>
          </cell>
          <cell r="GK131">
            <v>6140.1608410664994</v>
          </cell>
          <cell r="GL131">
            <v>0</v>
          </cell>
          <cell r="GM131">
            <v>258.77600000000001</v>
          </cell>
          <cell r="GN131">
            <v>0</v>
          </cell>
          <cell r="GO131">
            <v>1287.7640000000001</v>
          </cell>
          <cell r="GP131">
            <v>1232.03</v>
          </cell>
          <cell r="GQ131">
            <v>0</v>
          </cell>
          <cell r="GR131">
            <v>51.734000000000002</v>
          </cell>
          <cell r="GS131">
            <v>76404</v>
          </cell>
          <cell r="GT131">
            <v>0</v>
          </cell>
          <cell r="GU131">
            <v>76404</v>
          </cell>
          <cell r="GV131">
            <v>0</v>
          </cell>
          <cell r="GW131">
            <v>0</v>
          </cell>
          <cell r="GX131">
            <v>0</v>
          </cell>
          <cell r="GY131">
            <v>0</v>
          </cell>
          <cell r="GZ131">
            <v>0</v>
          </cell>
          <cell r="HA131">
            <v>0</v>
          </cell>
          <cell r="HB131">
            <v>0</v>
          </cell>
          <cell r="HC131">
            <v>0</v>
          </cell>
          <cell r="HD131">
            <v>0</v>
          </cell>
          <cell r="HE131">
            <v>0</v>
          </cell>
          <cell r="HF131">
            <v>0</v>
          </cell>
          <cell r="HG131">
            <v>0</v>
          </cell>
          <cell r="HH131">
            <v>0</v>
          </cell>
          <cell r="HI131">
            <v>0</v>
          </cell>
          <cell r="HJ131">
            <v>0</v>
          </cell>
          <cell r="HK131">
            <v>0</v>
          </cell>
          <cell r="HL131">
            <v>0</v>
          </cell>
          <cell r="HM131">
            <v>0</v>
          </cell>
          <cell r="HN131">
            <v>0</v>
          </cell>
          <cell r="HO131">
            <v>0</v>
          </cell>
          <cell r="HP131">
            <v>0</v>
          </cell>
          <cell r="HQ131">
            <v>0</v>
          </cell>
          <cell r="HR131">
            <v>1143.433344503333</v>
          </cell>
          <cell r="HS131">
            <v>0</v>
          </cell>
          <cell r="HT131">
            <v>105</v>
          </cell>
          <cell r="HU131">
            <v>0</v>
          </cell>
          <cell r="HV131">
            <v>0</v>
          </cell>
          <cell r="HW131">
            <v>0</v>
          </cell>
          <cell r="HX131">
            <v>0</v>
          </cell>
          <cell r="HY131">
            <v>0</v>
          </cell>
          <cell r="HZ131">
            <v>1</v>
          </cell>
          <cell r="IA131">
            <v>0</v>
          </cell>
          <cell r="IB131">
            <v>1</v>
          </cell>
          <cell r="IC131">
            <v>4996.7274965631668</v>
          </cell>
          <cell r="ID131">
            <v>0</v>
          </cell>
          <cell r="IE131">
            <v>153.77599999999998</v>
          </cell>
          <cell r="IF131">
            <v>0</v>
          </cell>
          <cell r="IG131">
            <v>1287.7640000000001</v>
          </cell>
          <cell r="IH131">
            <v>1232.03</v>
          </cell>
          <cell r="II131">
            <v>0</v>
          </cell>
          <cell r="IJ131">
            <v>51.734000000000002</v>
          </cell>
          <cell r="IK131">
            <v>76403</v>
          </cell>
          <cell r="IL131">
            <v>0</v>
          </cell>
          <cell r="IM131">
            <v>76403</v>
          </cell>
          <cell r="IN131">
            <v>0</v>
          </cell>
          <cell r="IO131">
            <v>0</v>
          </cell>
          <cell r="IP131">
            <v>0</v>
          </cell>
          <cell r="IQ131">
            <v>0</v>
          </cell>
          <cell r="IR131">
            <v>0</v>
          </cell>
          <cell r="IS131">
            <v>0</v>
          </cell>
          <cell r="IT131">
            <v>0</v>
          </cell>
          <cell r="IU131">
            <v>0</v>
          </cell>
          <cell r="IV131">
            <v>0</v>
          </cell>
          <cell r="IW131">
            <v>0</v>
          </cell>
          <cell r="IX131">
            <v>0</v>
          </cell>
          <cell r="IY131">
            <v>509.59348974</v>
          </cell>
          <cell r="IZ131">
            <v>0</v>
          </cell>
          <cell r="JA131">
            <v>24.921999999999997</v>
          </cell>
          <cell r="JB131">
            <v>0</v>
          </cell>
          <cell r="JC131">
            <v>377.14400000000001</v>
          </cell>
          <cell r="JD131">
            <v>377.14400000000001</v>
          </cell>
          <cell r="JE131">
            <v>0</v>
          </cell>
          <cell r="JF131">
            <v>0</v>
          </cell>
          <cell r="JG131">
            <v>33</v>
          </cell>
          <cell r="JH131">
            <v>0</v>
          </cell>
          <cell r="JI131">
            <v>33</v>
          </cell>
          <cell r="JJ131">
            <v>166.82267041</v>
          </cell>
          <cell r="JK131">
            <v>0</v>
          </cell>
          <cell r="JL131">
            <v>7.0890000000000004</v>
          </cell>
          <cell r="JM131">
            <v>0</v>
          </cell>
          <cell r="JN131">
            <v>126.196</v>
          </cell>
          <cell r="JO131">
            <v>126.196</v>
          </cell>
          <cell r="JP131">
            <v>0</v>
          </cell>
          <cell r="JQ131">
            <v>0</v>
          </cell>
          <cell r="JR131">
            <v>1</v>
          </cell>
          <cell r="JS131">
            <v>0</v>
          </cell>
          <cell r="JT131">
            <v>1</v>
          </cell>
          <cell r="JU131">
            <v>342.77081932999999</v>
          </cell>
          <cell r="JV131">
            <v>0</v>
          </cell>
          <cell r="JW131">
            <v>17.832999999999998</v>
          </cell>
          <cell r="JX131">
            <v>0</v>
          </cell>
          <cell r="JY131">
            <v>250.94800000000001</v>
          </cell>
          <cell r="JZ131">
            <v>250.94800000000001</v>
          </cell>
          <cell r="KA131">
            <v>0</v>
          </cell>
          <cell r="KB131">
            <v>0</v>
          </cell>
          <cell r="KC131">
            <v>32</v>
          </cell>
          <cell r="KD131">
            <v>0</v>
          </cell>
          <cell r="KE131">
            <v>32</v>
          </cell>
          <cell r="KF131">
            <v>0</v>
          </cell>
          <cell r="KG131">
            <v>0</v>
          </cell>
          <cell r="KH131">
            <v>0</v>
          </cell>
          <cell r="KI131">
            <v>0</v>
          </cell>
          <cell r="KJ131">
            <v>0</v>
          </cell>
          <cell r="KK131">
            <v>0</v>
          </cell>
          <cell r="KL131">
            <v>0</v>
          </cell>
          <cell r="KM131">
            <v>0</v>
          </cell>
          <cell r="KN131">
            <v>0</v>
          </cell>
          <cell r="KO131">
            <v>0</v>
          </cell>
          <cell r="KP131">
            <v>0</v>
          </cell>
          <cell r="KQ131">
            <v>0</v>
          </cell>
          <cell r="KR131">
            <v>0</v>
          </cell>
          <cell r="KS131">
            <v>0</v>
          </cell>
          <cell r="KT131">
            <v>0</v>
          </cell>
          <cell r="KU131">
            <v>0</v>
          </cell>
          <cell r="KV131">
            <v>0</v>
          </cell>
          <cell r="KW131">
            <v>0</v>
          </cell>
          <cell r="KX131">
            <v>0</v>
          </cell>
          <cell r="KY131">
            <v>0</v>
          </cell>
          <cell r="KZ131">
            <v>0</v>
          </cell>
          <cell r="LA131">
            <v>0</v>
          </cell>
          <cell r="LB131">
            <v>342.77081932999999</v>
          </cell>
          <cell r="LC131">
            <v>0</v>
          </cell>
          <cell r="LD131">
            <v>17.832999999999998</v>
          </cell>
          <cell r="LE131">
            <v>0</v>
          </cell>
          <cell r="LF131">
            <v>250.94800000000001</v>
          </cell>
          <cell r="LG131">
            <v>250.94800000000001</v>
          </cell>
          <cell r="LH131">
            <v>0</v>
          </cell>
          <cell r="LI131">
            <v>0</v>
          </cell>
          <cell r="LJ131">
            <v>32</v>
          </cell>
          <cell r="LK131">
            <v>0</v>
          </cell>
          <cell r="LL131">
            <v>32</v>
          </cell>
          <cell r="LQ131">
            <v>0</v>
          </cell>
          <cell r="LR131">
            <v>55.8</v>
          </cell>
          <cell r="LS131">
            <v>0</v>
          </cell>
          <cell r="LT131">
            <v>0</v>
          </cell>
          <cell r="LU131">
            <v>0</v>
          </cell>
          <cell r="LX131">
            <v>0</v>
          </cell>
          <cell r="LY131">
            <v>0</v>
          </cell>
          <cell r="LZ131">
            <v>0</v>
          </cell>
          <cell r="MA131">
            <v>0</v>
          </cell>
          <cell r="MB131">
            <v>0</v>
          </cell>
          <cell r="MC131">
            <v>0</v>
          </cell>
          <cell r="MD131">
            <v>0</v>
          </cell>
          <cell r="ME131">
            <v>0</v>
          </cell>
          <cell r="MF131">
            <v>0</v>
          </cell>
          <cell r="MG131">
            <v>0</v>
          </cell>
          <cell r="MH131">
            <v>0</v>
          </cell>
          <cell r="MI131">
            <v>0</v>
          </cell>
          <cell r="MJ131">
            <v>0</v>
          </cell>
          <cell r="MK131">
            <v>0</v>
          </cell>
          <cell r="ML131">
            <v>0</v>
          </cell>
          <cell r="MM131">
            <v>0</v>
          </cell>
          <cell r="MN131">
            <v>0</v>
          </cell>
          <cell r="MO131">
            <v>0</v>
          </cell>
          <cell r="MP131">
            <v>0</v>
          </cell>
          <cell r="MQ131">
            <v>0</v>
          </cell>
          <cell r="MR131">
            <v>0</v>
          </cell>
          <cell r="MS131">
            <v>0</v>
          </cell>
          <cell r="MT131">
            <v>0</v>
          </cell>
          <cell r="MU131">
            <v>0</v>
          </cell>
          <cell r="MV131">
            <v>0</v>
          </cell>
          <cell r="MW131">
            <v>0</v>
          </cell>
          <cell r="MX131">
            <v>0</v>
          </cell>
          <cell r="MY131">
            <v>0</v>
          </cell>
          <cell r="MZ131">
            <v>0</v>
          </cell>
          <cell r="NA131">
            <v>0</v>
          </cell>
          <cell r="NB131">
            <v>0</v>
          </cell>
          <cell r="NC131">
            <v>0</v>
          </cell>
          <cell r="ND131">
            <v>0</v>
          </cell>
          <cell r="NE131">
            <v>0</v>
          </cell>
          <cell r="NF131">
            <v>0</v>
          </cell>
          <cell r="NG131">
            <v>0</v>
          </cell>
          <cell r="NH131">
            <v>0</v>
          </cell>
          <cell r="NI131">
            <v>0</v>
          </cell>
          <cell r="NJ131">
            <v>0</v>
          </cell>
          <cell r="NK131">
            <v>0</v>
          </cell>
          <cell r="NL131">
            <v>0</v>
          </cell>
          <cell r="NM131">
            <v>0</v>
          </cell>
          <cell r="NN131">
            <v>0</v>
          </cell>
          <cell r="NO131">
            <v>0</v>
          </cell>
          <cell r="NP131">
            <v>0</v>
          </cell>
          <cell r="NQ131">
            <v>0</v>
          </cell>
          <cell r="NR131">
            <v>0</v>
          </cell>
          <cell r="NS131">
            <v>0</v>
          </cell>
          <cell r="NT131">
            <v>0</v>
          </cell>
          <cell r="NU131">
            <v>0</v>
          </cell>
          <cell r="NV131">
            <v>0</v>
          </cell>
          <cell r="NW131">
            <v>0</v>
          </cell>
          <cell r="NX131">
            <v>0</v>
          </cell>
          <cell r="NY131">
            <v>0</v>
          </cell>
          <cell r="NZ131">
            <v>0</v>
          </cell>
          <cell r="OA131">
            <v>0</v>
          </cell>
          <cell r="OB131">
            <v>0</v>
          </cell>
          <cell r="OC131">
            <v>0</v>
          </cell>
          <cell r="OD131">
            <v>0</v>
          </cell>
          <cell r="OE131">
            <v>0</v>
          </cell>
          <cell r="OF131">
            <v>0</v>
          </cell>
          <cell r="OG131">
            <v>0</v>
          </cell>
          <cell r="OH131">
            <v>0</v>
          </cell>
          <cell r="OI131">
            <v>0</v>
          </cell>
          <cell r="OJ131">
            <v>0</v>
          </cell>
          <cell r="OL131" t="str">
            <v>нд</v>
          </cell>
          <cell r="OM131" t="str">
            <v>нд</v>
          </cell>
          <cell r="ON131" t="str">
            <v>нд</v>
          </cell>
          <cell r="OO131" t="str">
            <v>нд</v>
          </cell>
          <cell r="OP131" t="str">
            <v>нд</v>
          </cell>
          <cell r="OT131">
            <v>9766.9821273165726</v>
          </cell>
          <cell r="OV131">
            <v>709.20500000000004</v>
          </cell>
          <cell r="OW131">
            <v>119.191</v>
          </cell>
          <cell r="OX131">
            <v>0</v>
          </cell>
          <cell r="OY131">
            <v>10851</v>
          </cell>
          <cell r="OZ131">
            <v>2146.0064287200003</v>
          </cell>
        </row>
        <row r="132">
          <cell r="A132" t="str">
            <v>Г</v>
          </cell>
          <cell r="B132" t="str">
            <v>1.3.1.1</v>
          </cell>
          <cell r="C132" t="str">
            <v>Реконструкция зданий (сооружений) всего, в том числе:</v>
          </cell>
          <cell r="D132" t="str">
            <v>Г</v>
          </cell>
          <cell r="E132">
            <v>0</v>
          </cell>
          <cell r="H132">
            <v>0</v>
          </cell>
          <cell r="J132">
            <v>3932.6022027855006</v>
          </cell>
          <cell r="K132">
            <v>0</v>
          </cell>
          <cell r="L132">
            <v>3932.6022027855006</v>
          </cell>
          <cell r="M132">
            <v>818.12398278000001</v>
          </cell>
          <cell r="N132">
            <v>0</v>
          </cell>
          <cell r="O132">
            <v>245.11748446749993</v>
          </cell>
          <cell r="P132">
            <v>749.55393913499995</v>
          </cell>
          <cell r="Q132">
            <v>2119.8067964030001</v>
          </cell>
          <cell r="R132">
            <v>0</v>
          </cell>
          <cell r="S132">
            <v>0</v>
          </cell>
          <cell r="T132">
            <v>0</v>
          </cell>
          <cell r="U132">
            <v>0</v>
          </cell>
          <cell r="V132">
            <v>0</v>
          </cell>
          <cell r="W132">
            <v>0</v>
          </cell>
          <cell r="X132">
            <v>0</v>
          </cell>
          <cell r="Y132">
            <v>0</v>
          </cell>
          <cell r="Z132">
            <v>0</v>
          </cell>
          <cell r="AA132">
            <v>0</v>
          </cell>
          <cell r="AB132">
            <v>0</v>
          </cell>
          <cell r="AC132">
            <v>0</v>
          </cell>
          <cell r="AD132">
            <v>0</v>
          </cell>
          <cell r="AE132">
            <v>0</v>
          </cell>
          <cell r="AF132">
            <v>0</v>
          </cell>
          <cell r="AG132">
            <v>0</v>
          </cell>
          <cell r="AH132">
            <v>0</v>
          </cell>
          <cell r="AI132">
            <v>0</v>
          </cell>
          <cell r="AJ132">
            <v>0</v>
          </cell>
          <cell r="AK132">
            <v>0</v>
          </cell>
          <cell r="AL132">
            <v>0</v>
          </cell>
          <cell r="AM132">
            <v>0</v>
          </cell>
          <cell r="AN132">
            <v>0</v>
          </cell>
          <cell r="AO132">
            <v>0</v>
          </cell>
          <cell r="AP132">
            <v>0</v>
          </cell>
          <cell r="AQ132">
            <v>0</v>
          </cell>
          <cell r="AR132">
            <v>0</v>
          </cell>
          <cell r="AS132">
            <v>0</v>
          </cell>
          <cell r="AT132">
            <v>0</v>
          </cell>
          <cell r="AU132">
            <v>0</v>
          </cell>
          <cell r="AV132">
            <v>0</v>
          </cell>
          <cell r="AW132">
            <v>0</v>
          </cell>
          <cell r="AX132">
            <v>0</v>
          </cell>
          <cell r="AY132">
            <v>0</v>
          </cell>
          <cell r="AZ132">
            <v>0</v>
          </cell>
          <cell r="BA132">
            <v>0</v>
          </cell>
          <cell r="BB132" t="str">
            <v/>
          </cell>
          <cell r="BC132" t="str">
            <v/>
          </cell>
          <cell r="BD132" t="str">
            <v/>
          </cell>
          <cell r="BE132" t="str">
            <v/>
          </cell>
          <cell r="BF132">
            <v>0</v>
          </cell>
          <cell r="BG132">
            <v>0</v>
          </cell>
          <cell r="BH132">
            <v>0</v>
          </cell>
          <cell r="BI132">
            <v>0</v>
          </cell>
          <cell r="BJ132">
            <v>0</v>
          </cell>
          <cell r="BK132">
            <v>0</v>
          </cell>
          <cell r="BL132">
            <v>0</v>
          </cell>
          <cell r="BM132">
            <v>0</v>
          </cell>
          <cell r="BN132">
            <v>0</v>
          </cell>
          <cell r="BO132">
            <v>0</v>
          </cell>
          <cell r="BP132">
            <v>0</v>
          </cell>
          <cell r="BQ132">
            <v>0</v>
          </cell>
          <cell r="BR132">
            <v>0</v>
          </cell>
          <cell r="BS132">
            <v>0</v>
          </cell>
          <cell r="BT132">
            <v>0</v>
          </cell>
          <cell r="BU132">
            <v>0</v>
          </cell>
          <cell r="BV132">
            <v>0</v>
          </cell>
          <cell r="BW132">
            <v>0</v>
          </cell>
          <cell r="BX132">
            <v>0</v>
          </cell>
          <cell r="BY132">
            <v>0</v>
          </cell>
          <cell r="BZ132">
            <v>0</v>
          </cell>
          <cell r="CA132">
            <v>0</v>
          </cell>
          <cell r="CB132">
            <v>0</v>
          </cell>
          <cell r="CC132">
            <v>0</v>
          </cell>
          <cell r="CD132">
            <v>0</v>
          </cell>
          <cell r="CE132">
            <v>0</v>
          </cell>
          <cell r="CF132">
            <v>0</v>
          </cell>
          <cell r="CG132">
            <v>0</v>
          </cell>
          <cell r="CH132">
            <v>0</v>
          </cell>
          <cell r="CI132">
            <v>0</v>
          </cell>
          <cell r="CJ132">
            <v>0</v>
          </cell>
          <cell r="CK132">
            <v>0</v>
          </cell>
          <cell r="CL132">
            <v>0</v>
          </cell>
          <cell r="CM132">
            <v>0</v>
          </cell>
          <cell r="CN132">
            <v>0</v>
          </cell>
          <cell r="CO132">
            <v>0</v>
          </cell>
          <cell r="CP132">
            <v>0</v>
          </cell>
          <cell r="CQ132" t="str">
            <v/>
          </cell>
          <cell r="CR132" t="str">
            <v/>
          </cell>
          <cell r="CS132" t="str">
            <v/>
          </cell>
          <cell r="CT132" t="str">
            <v/>
          </cell>
          <cell r="CU132">
            <v>0</v>
          </cell>
          <cell r="CX132">
            <v>11773.071493446381</v>
          </cell>
          <cell r="CY132">
            <v>2007.6103241393257</v>
          </cell>
          <cell r="CZ132">
            <v>3841.5348877713004</v>
          </cell>
          <cell r="DA132">
            <v>3963.2928893735866</v>
          </cell>
          <cell r="DB132">
            <v>1960.6333921621663</v>
          </cell>
          <cell r="DE132">
            <v>0</v>
          </cell>
          <cell r="DG132">
            <v>2648.4101105499999</v>
          </cell>
          <cell r="DH132">
            <v>0</v>
          </cell>
          <cell r="DI132">
            <v>2648.4101105499999</v>
          </cell>
          <cell r="DJ132">
            <v>221.79169244000005</v>
          </cell>
          <cell r="DK132">
            <v>951.39924857999995</v>
          </cell>
          <cell r="DL132">
            <v>1337.37306115</v>
          </cell>
          <cell r="DM132">
            <v>137.84610837999995</v>
          </cell>
          <cell r="DN132">
            <v>3379.4845325921287</v>
          </cell>
          <cell r="DS132">
            <v>73</v>
          </cell>
          <cell r="DT132">
            <v>202.23975001333304</v>
          </cell>
          <cell r="DU132">
            <v>340.55043894068166</v>
          </cell>
          <cell r="DV132">
            <v>2763.6943436381139</v>
          </cell>
          <cell r="DW132">
            <v>202.23975001333304</v>
          </cell>
          <cell r="DX132" t="str">
            <v/>
          </cell>
          <cell r="DY132" t="str">
            <v/>
          </cell>
          <cell r="DZ132" t="str">
            <v/>
          </cell>
          <cell r="EA132" t="str">
            <v/>
          </cell>
          <cell r="EB132">
            <v>0</v>
          </cell>
          <cell r="EC132">
            <v>1131.7356273999999</v>
          </cell>
          <cell r="ED132">
            <v>17.569210549999998</v>
          </cell>
          <cell r="EE132">
            <v>335.6327546</v>
          </cell>
          <cell r="EF132">
            <v>669.69608814999992</v>
          </cell>
          <cell r="EG132">
            <v>108.83757410000001</v>
          </cell>
          <cell r="EH132">
            <v>210.02252780000001</v>
          </cell>
          <cell r="EI132">
            <v>3.2610385900000001</v>
          </cell>
          <cell r="EJ132">
            <v>51.45580812</v>
          </cell>
          <cell r="EK132">
            <v>131.85455195</v>
          </cell>
          <cell r="EL132">
            <v>23.451129139999999</v>
          </cell>
          <cell r="EM132">
            <v>921.71309960000008</v>
          </cell>
          <cell r="EN132">
            <v>14.308171959999999</v>
          </cell>
          <cell r="EO132">
            <v>284.17694647999997</v>
          </cell>
          <cell r="EP132">
            <v>537.84153619999995</v>
          </cell>
          <cell r="EQ132">
            <v>85.386444960000006</v>
          </cell>
          <cell r="ER132">
            <v>0</v>
          </cell>
          <cell r="ES132">
            <v>0</v>
          </cell>
          <cell r="ET132">
            <v>0</v>
          </cell>
          <cell r="EU132">
            <v>0</v>
          </cell>
          <cell r="EV132">
            <v>0</v>
          </cell>
          <cell r="EW132">
            <v>0</v>
          </cell>
          <cell r="EX132">
            <v>0</v>
          </cell>
          <cell r="EY132">
            <v>0</v>
          </cell>
          <cell r="EZ132">
            <v>0</v>
          </cell>
          <cell r="FA132">
            <v>0</v>
          </cell>
          <cell r="FB132">
            <v>921.71309960000008</v>
          </cell>
          <cell r="FC132">
            <v>14.308171959999999</v>
          </cell>
          <cell r="FD132">
            <v>284.17694647999997</v>
          </cell>
          <cell r="FE132">
            <v>537.84153619999995</v>
          </cell>
          <cell r="FF132">
            <v>85.386444960000006</v>
          </cell>
          <cell r="FG132" t="str">
            <v/>
          </cell>
          <cell r="FH132" t="str">
            <v/>
          </cell>
          <cell r="FI132" t="str">
            <v/>
          </cell>
          <cell r="FJ132" t="str">
            <v/>
          </cell>
          <cell r="FK132">
            <v>0</v>
          </cell>
          <cell r="FN132">
            <v>11773.071493446381</v>
          </cell>
          <cell r="FO132">
            <v>0</v>
          </cell>
          <cell r="FP132">
            <v>376.37899999999996</v>
          </cell>
          <cell r="FQ132">
            <v>0</v>
          </cell>
          <cell r="FR132">
            <v>2003.7250082983335</v>
          </cell>
          <cell r="FS132">
            <v>1945.1350082983336</v>
          </cell>
          <cell r="FT132">
            <v>2.74</v>
          </cell>
          <cell r="FU132">
            <v>55.85</v>
          </cell>
          <cell r="FV132">
            <v>148252</v>
          </cell>
          <cell r="FW132">
            <v>0</v>
          </cell>
          <cell r="FX132">
            <v>148252</v>
          </cell>
          <cell r="FZ132">
            <v>758.40588715000001</v>
          </cell>
          <cell r="GA132">
            <v>0</v>
          </cell>
          <cell r="GB132">
            <v>14.109</v>
          </cell>
          <cell r="GC132">
            <v>0</v>
          </cell>
          <cell r="GD132">
            <v>323.55900000000003</v>
          </cell>
          <cell r="GE132">
            <v>323.55900000000003</v>
          </cell>
          <cell r="GF132">
            <v>0</v>
          </cell>
          <cell r="GG132">
            <v>0</v>
          </cell>
          <cell r="GH132">
            <v>5039</v>
          </cell>
          <cell r="GI132">
            <v>0</v>
          </cell>
          <cell r="GJ132">
            <v>5039</v>
          </cell>
          <cell r="GK132">
            <v>6140.1608410664994</v>
          </cell>
          <cell r="GL132">
            <v>0</v>
          </cell>
          <cell r="GM132">
            <v>258.77600000000001</v>
          </cell>
          <cell r="GN132">
            <v>0</v>
          </cell>
          <cell r="GO132">
            <v>1287.7640000000001</v>
          </cell>
          <cell r="GP132">
            <v>1232.03</v>
          </cell>
          <cell r="GQ132">
            <v>0</v>
          </cell>
          <cell r="GR132">
            <v>51.734000000000002</v>
          </cell>
          <cell r="GS132">
            <v>76404</v>
          </cell>
          <cell r="GT132">
            <v>0</v>
          </cell>
          <cell r="GU132">
            <v>76404</v>
          </cell>
          <cell r="GV132">
            <v>0</v>
          </cell>
          <cell r="GW132">
            <v>0</v>
          </cell>
          <cell r="GX132">
            <v>0</v>
          </cell>
          <cell r="GY132">
            <v>0</v>
          </cell>
          <cell r="GZ132">
            <v>0</v>
          </cell>
          <cell r="HA132">
            <v>0</v>
          </cell>
          <cell r="HB132">
            <v>0</v>
          </cell>
          <cell r="HC132">
            <v>0</v>
          </cell>
          <cell r="HD132">
            <v>0</v>
          </cell>
          <cell r="HE132">
            <v>0</v>
          </cell>
          <cell r="HF132">
            <v>0</v>
          </cell>
          <cell r="HG132">
            <v>0</v>
          </cell>
          <cell r="HH132">
            <v>0</v>
          </cell>
          <cell r="HI132">
            <v>0</v>
          </cell>
          <cell r="HJ132">
            <v>0</v>
          </cell>
          <cell r="HK132">
            <v>0</v>
          </cell>
          <cell r="HL132">
            <v>0</v>
          </cell>
          <cell r="HM132">
            <v>0</v>
          </cell>
          <cell r="HN132">
            <v>0</v>
          </cell>
          <cell r="HO132">
            <v>0</v>
          </cell>
          <cell r="HP132">
            <v>0</v>
          </cell>
          <cell r="HQ132">
            <v>0</v>
          </cell>
          <cell r="HR132">
            <v>1143.433344503333</v>
          </cell>
          <cell r="HS132">
            <v>0</v>
          </cell>
          <cell r="HT132">
            <v>105</v>
          </cell>
          <cell r="HU132">
            <v>0</v>
          </cell>
          <cell r="HV132">
            <v>0</v>
          </cell>
          <cell r="HW132">
            <v>0</v>
          </cell>
          <cell r="HX132">
            <v>0</v>
          </cell>
          <cell r="HY132">
            <v>0</v>
          </cell>
          <cell r="HZ132">
            <v>1</v>
          </cell>
          <cell r="IA132">
            <v>0</v>
          </cell>
          <cell r="IB132">
            <v>1</v>
          </cell>
          <cell r="IC132">
            <v>4996.7274965631668</v>
          </cell>
          <cell r="ID132">
            <v>0</v>
          </cell>
          <cell r="IE132">
            <v>153.77599999999998</v>
          </cell>
          <cell r="IF132">
            <v>0</v>
          </cell>
          <cell r="IG132">
            <v>1287.7640000000001</v>
          </cell>
          <cell r="IH132">
            <v>1232.03</v>
          </cell>
          <cell r="II132">
            <v>0</v>
          </cell>
          <cell r="IJ132">
            <v>51.734000000000002</v>
          </cell>
          <cell r="IK132">
            <v>76403</v>
          </cell>
          <cell r="IL132">
            <v>0</v>
          </cell>
          <cell r="IM132">
            <v>76403</v>
          </cell>
          <cell r="IN132">
            <v>0</v>
          </cell>
          <cell r="IO132">
            <v>0</v>
          </cell>
          <cell r="IP132">
            <v>0</v>
          </cell>
          <cell r="IQ132">
            <v>0</v>
          </cell>
          <cell r="IR132">
            <v>0</v>
          </cell>
          <cell r="IS132">
            <v>0</v>
          </cell>
          <cell r="IT132">
            <v>0</v>
          </cell>
          <cell r="IU132">
            <v>0</v>
          </cell>
          <cell r="IV132">
            <v>0</v>
          </cell>
          <cell r="IW132">
            <v>0</v>
          </cell>
          <cell r="IX132">
            <v>0</v>
          </cell>
          <cell r="IY132">
            <v>509.59348974</v>
          </cell>
          <cell r="IZ132">
            <v>0</v>
          </cell>
          <cell r="JA132">
            <v>24.921999999999997</v>
          </cell>
          <cell r="JB132">
            <v>0</v>
          </cell>
          <cell r="JC132">
            <v>377.14400000000001</v>
          </cell>
          <cell r="JD132">
            <v>377.14400000000001</v>
          </cell>
          <cell r="JE132">
            <v>0</v>
          </cell>
          <cell r="JF132">
            <v>0</v>
          </cell>
          <cell r="JG132">
            <v>33</v>
          </cell>
          <cell r="JH132">
            <v>0</v>
          </cell>
          <cell r="JI132">
            <v>33</v>
          </cell>
          <cell r="JJ132">
            <v>166.82267041</v>
          </cell>
          <cell r="JK132">
            <v>0</v>
          </cell>
          <cell r="JL132">
            <v>7.0890000000000004</v>
          </cell>
          <cell r="JM132">
            <v>0</v>
          </cell>
          <cell r="JN132">
            <v>126.196</v>
          </cell>
          <cell r="JO132">
            <v>126.196</v>
          </cell>
          <cell r="JP132">
            <v>0</v>
          </cell>
          <cell r="JQ132">
            <v>0</v>
          </cell>
          <cell r="JR132">
            <v>1</v>
          </cell>
          <cell r="JS132">
            <v>0</v>
          </cell>
          <cell r="JT132">
            <v>1</v>
          </cell>
          <cell r="JU132">
            <v>342.77081932999999</v>
          </cell>
          <cell r="JV132">
            <v>0</v>
          </cell>
          <cell r="JW132">
            <v>17.832999999999998</v>
          </cell>
          <cell r="JX132">
            <v>0</v>
          </cell>
          <cell r="JY132">
            <v>250.94800000000001</v>
          </cell>
          <cell r="JZ132">
            <v>250.94800000000001</v>
          </cell>
          <cell r="KA132">
            <v>0</v>
          </cell>
          <cell r="KB132">
            <v>0</v>
          </cell>
          <cell r="KC132">
            <v>32</v>
          </cell>
          <cell r="KD132">
            <v>0</v>
          </cell>
          <cell r="KE132">
            <v>32</v>
          </cell>
          <cell r="KF132">
            <v>0</v>
          </cell>
          <cell r="KG132">
            <v>0</v>
          </cell>
          <cell r="KH132">
            <v>0</v>
          </cell>
          <cell r="KI132">
            <v>0</v>
          </cell>
          <cell r="KJ132">
            <v>0</v>
          </cell>
          <cell r="KK132">
            <v>0</v>
          </cell>
          <cell r="KL132">
            <v>0</v>
          </cell>
          <cell r="KM132">
            <v>0</v>
          </cell>
          <cell r="KN132">
            <v>0</v>
          </cell>
          <cell r="KO132">
            <v>0</v>
          </cell>
          <cell r="KP132">
            <v>0</v>
          </cell>
          <cell r="KQ132">
            <v>0</v>
          </cell>
          <cell r="KR132">
            <v>0</v>
          </cell>
          <cell r="KS132">
            <v>0</v>
          </cell>
          <cell r="KT132">
            <v>0</v>
          </cell>
          <cell r="KU132">
            <v>0</v>
          </cell>
          <cell r="KV132">
            <v>0</v>
          </cell>
          <cell r="KW132">
            <v>0</v>
          </cell>
          <cell r="KX132">
            <v>0</v>
          </cell>
          <cell r="KY132">
            <v>0</v>
          </cell>
          <cell r="KZ132">
            <v>0</v>
          </cell>
          <cell r="LA132">
            <v>0</v>
          </cell>
          <cell r="LB132">
            <v>342.77081932999999</v>
          </cell>
          <cell r="LC132">
            <v>0</v>
          </cell>
          <cell r="LD132">
            <v>17.832999999999998</v>
          </cell>
          <cell r="LE132">
            <v>0</v>
          </cell>
          <cell r="LF132">
            <v>250.94800000000001</v>
          </cell>
          <cell r="LG132">
            <v>250.94800000000001</v>
          </cell>
          <cell r="LH132">
            <v>0</v>
          </cell>
          <cell r="LI132">
            <v>0</v>
          </cell>
          <cell r="LJ132">
            <v>32</v>
          </cell>
          <cell r="LK132">
            <v>0</v>
          </cell>
          <cell r="LL132">
            <v>32</v>
          </cell>
          <cell r="LQ132">
            <v>0</v>
          </cell>
          <cell r="LR132">
            <v>55.8</v>
          </cell>
          <cell r="LS132">
            <v>0</v>
          </cell>
          <cell r="LT132">
            <v>0</v>
          </cell>
          <cell r="LU132">
            <v>0</v>
          </cell>
          <cell r="LX132">
            <v>0</v>
          </cell>
          <cell r="LY132">
            <v>0</v>
          </cell>
          <cell r="LZ132">
            <v>0</v>
          </cell>
          <cell r="MA132">
            <v>0</v>
          </cell>
          <cell r="MB132">
            <v>0</v>
          </cell>
          <cell r="MC132">
            <v>0</v>
          </cell>
          <cell r="MD132">
            <v>0</v>
          </cell>
          <cell r="ME132">
            <v>0</v>
          </cell>
          <cell r="MF132">
            <v>0</v>
          </cell>
          <cell r="MG132">
            <v>0</v>
          </cell>
          <cell r="MH132">
            <v>0</v>
          </cell>
          <cell r="MI132">
            <v>0</v>
          </cell>
          <cell r="MJ132">
            <v>0</v>
          </cell>
          <cell r="MK132">
            <v>0</v>
          </cell>
          <cell r="ML132">
            <v>0</v>
          </cell>
          <cell r="MM132">
            <v>0</v>
          </cell>
          <cell r="MN132">
            <v>0</v>
          </cell>
          <cell r="MO132">
            <v>0</v>
          </cell>
          <cell r="MP132">
            <v>0</v>
          </cell>
          <cell r="MQ132">
            <v>0</v>
          </cell>
          <cell r="MR132">
            <v>0</v>
          </cell>
          <cell r="MS132">
            <v>0</v>
          </cell>
          <cell r="MT132">
            <v>0</v>
          </cell>
          <cell r="MU132">
            <v>0</v>
          </cell>
          <cell r="MV132">
            <v>0</v>
          </cell>
          <cell r="MW132">
            <v>0</v>
          </cell>
          <cell r="MX132">
            <v>0</v>
          </cell>
          <cell r="MY132">
            <v>0</v>
          </cell>
          <cell r="MZ132">
            <v>0</v>
          </cell>
          <cell r="NA132">
            <v>0</v>
          </cell>
          <cell r="NB132">
            <v>0</v>
          </cell>
          <cell r="NC132">
            <v>0</v>
          </cell>
          <cell r="ND132">
            <v>0</v>
          </cell>
          <cell r="NE132">
            <v>0</v>
          </cell>
          <cell r="NF132">
            <v>0</v>
          </cell>
          <cell r="NG132">
            <v>0</v>
          </cell>
          <cell r="NH132">
            <v>0</v>
          </cell>
          <cell r="NI132">
            <v>0</v>
          </cell>
          <cell r="NJ132">
            <v>0</v>
          </cell>
          <cell r="NK132">
            <v>0</v>
          </cell>
          <cell r="NL132">
            <v>0</v>
          </cell>
          <cell r="NM132">
            <v>0</v>
          </cell>
          <cell r="NN132">
            <v>0</v>
          </cell>
          <cell r="NO132">
            <v>0</v>
          </cell>
          <cell r="NP132">
            <v>0</v>
          </cell>
          <cell r="NQ132">
            <v>0</v>
          </cell>
          <cell r="NR132">
            <v>0</v>
          </cell>
          <cell r="NS132">
            <v>0</v>
          </cell>
          <cell r="NT132">
            <v>0</v>
          </cell>
          <cell r="NU132">
            <v>0</v>
          </cell>
          <cell r="NV132">
            <v>0</v>
          </cell>
          <cell r="NW132">
            <v>0</v>
          </cell>
          <cell r="NX132">
            <v>0</v>
          </cell>
          <cell r="NY132">
            <v>0</v>
          </cell>
          <cell r="NZ132">
            <v>0</v>
          </cell>
          <cell r="OA132">
            <v>0</v>
          </cell>
          <cell r="OB132">
            <v>0</v>
          </cell>
          <cell r="OC132">
            <v>0</v>
          </cell>
          <cell r="OD132">
            <v>0</v>
          </cell>
          <cell r="OE132">
            <v>0</v>
          </cell>
          <cell r="OF132">
            <v>0</v>
          </cell>
          <cell r="OG132">
            <v>0</v>
          </cell>
          <cell r="OH132">
            <v>0</v>
          </cell>
          <cell r="OI132">
            <v>0</v>
          </cell>
          <cell r="OJ132">
            <v>0</v>
          </cell>
          <cell r="OL132" t="str">
            <v>нд</v>
          </cell>
          <cell r="OM132" t="str">
            <v>нд</v>
          </cell>
          <cell r="ON132" t="str">
            <v>нд</v>
          </cell>
          <cell r="OO132" t="str">
            <v>нд</v>
          </cell>
          <cell r="OP132" t="str">
            <v>нд</v>
          </cell>
          <cell r="OT132">
            <v>9766.9821273165726</v>
          </cell>
          <cell r="OV132">
            <v>709.20500000000004</v>
          </cell>
          <cell r="OW132">
            <v>119.191</v>
          </cell>
          <cell r="OX132">
            <v>0</v>
          </cell>
          <cell r="OY132">
            <v>10851</v>
          </cell>
          <cell r="OZ132">
            <v>2146.0064287200003</v>
          </cell>
        </row>
        <row r="133">
          <cell r="A133" t="str">
            <v>Г</v>
          </cell>
          <cell r="B133" t="str">
            <v>1.3.1.1.1</v>
          </cell>
          <cell r="C133" t="str">
            <v>Реконструкция систем инженерно-технического обеспечения зданий (сооружений) всего, в том числе:</v>
          </cell>
          <cell r="D133" t="str">
            <v>Г</v>
          </cell>
          <cell r="E133">
            <v>0</v>
          </cell>
          <cell r="H133">
            <v>0</v>
          </cell>
          <cell r="J133">
            <v>3932.6022027855006</v>
          </cell>
          <cell r="K133">
            <v>0</v>
          </cell>
          <cell r="L133">
            <v>3932.6022027855006</v>
          </cell>
          <cell r="M133">
            <v>818.12398278000001</v>
          </cell>
          <cell r="N133">
            <v>0</v>
          </cell>
          <cell r="O133">
            <v>245.11748446749993</v>
          </cell>
          <cell r="P133">
            <v>749.55393913499995</v>
          </cell>
          <cell r="Q133">
            <v>2119.8067964030001</v>
          </cell>
          <cell r="R133">
            <v>0</v>
          </cell>
          <cell r="S133">
            <v>0</v>
          </cell>
          <cell r="T133">
            <v>0</v>
          </cell>
          <cell r="U133">
            <v>0</v>
          </cell>
          <cell r="V133">
            <v>0</v>
          </cell>
          <cell r="W133">
            <v>0</v>
          </cell>
          <cell r="X133">
            <v>0</v>
          </cell>
          <cell r="Y133">
            <v>0</v>
          </cell>
          <cell r="Z133">
            <v>0</v>
          </cell>
          <cell r="AA133">
            <v>0</v>
          </cell>
          <cell r="AB133">
            <v>0</v>
          </cell>
          <cell r="AC133">
            <v>0</v>
          </cell>
          <cell r="AD133">
            <v>0</v>
          </cell>
          <cell r="AE133">
            <v>0</v>
          </cell>
          <cell r="AF133">
            <v>0</v>
          </cell>
          <cell r="AG133">
            <v>0</v>
          </cell>
          <cell r="AH133">
            <v>0</v>
          </cell>
          <cell r="AI133">
            <v>0</v>
          </cell>
          <cell r="AJ133">
            <v>0</v>
          </cell>
          <cell r="AK133">
            <v>0</v>
          </cell>
          <cell r="AL133">
            <v>0</v>
          </cell>
          <cell r="AM133">
            <v>0</v>
          </cell>
          <cell r="AN133">
            <v>0</v>
          </cell>
          <cell r="AO133">
            <v>0</v>
          </cell>
          <cell r="AP133">
            <v>0</v>
          </cell>
          <cell r="AQ133">
            <v>0</v>
          </cell>
          <cell r="AR133">
            <v>0</v>
          </cell>
          <cell r="AS133">
            <v>0</v>
          </cell>
          <cell r="AT133">
            <v>0</v>
          </cell>
          <cell r="AU133">
            <v>0</v>
          </cell>
          <cell r="AV133">
            <v>0</v>
          </cell>
          <cell r="AW133">
            <v>0</v>
          </cell>
          <cell r="AX133">
            <v>0</v>
          </cell>
          <cell r="AY133">
            <v>0</v>
          </cell>
          <cell r="AZ133">
            <v>0</v>
          </cell>
          <cell r="BA133">
            <v>0</v>
          </cell>
          <cell r="BB133" t="str">
            <v/>
          </cell>
          <cell r="BC133" t="str">
            <v/>
          </cell>
          <cell r="BD133" t="str">
            <v/>
          </cell>
          <cell r="BE133" t="str">
            <v/>
          </cell>
          <cell r="BF133">
            <v>0</v>
          </cell>
          <cell r="BG133">
            <v>0</v>
          </cell>
          <cell r="BH133">
            <v>0</v>
          </cell>
          <cell r="BI133">
            <v>0</v>
          </cell>
          <cell r="BJ133">
            <v>0</v>
          </cell>
          <cell r="BK133">
            <v>0</v>
          </cell>
          <cell r="BL133">
            <v>0</v>
          </cell>
          <cell r="BM133">
            <v>0</v>
          </cell>
          <cell r="BN133">
            <v>0</v>
          </cell>
          <cell r="BO133">
            <v>0</v>
          </cell>
          <cell r="BP133">
            <v>0</v>
          </cell>
          <cell r="BQ133">
            <v>0</v>
          </cell>
          <cell r="BR133">
            <v>0</v>
          </cell>
          <cell r="BS133">
            <v>0</v>
          </cell>
          <cell r="BT133">
            <v>0</v>
          </cell>
          <cell r="BU133">
            <v>0</v>
          </cell>
          <cell r="BV133">
            <v>0</v>
          </cell>
          <cell r="BW133">
            <v>0</v>
          </cell>
          <cell r="BX133">
            <v>0</v>
          </cell>
          <cell r="BY133">
            <v>0</v>
          </cell>
          <cell r="BZ133">
            <v>0</v>
          </cell>
          <cell r="CA133">
            <v>0</v>
          </cell>
          <cell r="CB133">
            <v>0</v>
          </cell>
          <cell r="CC133">
            <v>0</v>
          </cell>
          <cell r="CD133">
            <v>0</v>
          </cell>
          <cell r="CE133">
            <v>0</v>
          </cell>
          <cell r="CF133">
            <v>0</v>
          </cell>
          <cell r="CG133">
            <v>0</v>
          </cell>
          <cell r="CH133">
            <v>0</v>
          </cell>
          <cell r="CI133">
            <v>0</v>
          </cell>
          <cell r="CJ133">
            <v>0</v>
          </cell>
          <cell r="CK133">
            <v>0</v>
          </cell>
          <cell r="CL133">
            <v>0</v>
          </cell>
          <cell r="CM133">
            <v>0</v>
          </cell>
          <cell r="CN133">
            <v>0</v>
          </cell>
          <cell r="CO133">
            <v>0</v>
          </cell>
          <cell r="CP133">
            <v>0</v>
          </cell>
          <cell r="CQ133" t="str">
            <v/>
          </cell>
          <cell r="CR133" t="str">
            <v/>
          </cell>
          <cell r="CS133" t="str">
            <v/>
          </cell>
          <cell r="CT133" t="str">
            <v/>
          </cell>
          <cell r="CU133">
            <v>0</v>
          </cell>
          <cell r="CX133">
            <v>11773.071493446381</v>
          </cell>
          <cell r="CY133">
            <v>2007.6103241393257</v>
          </cell>
          <cell r="CZ133">
            <v>3841.5348877713004</v>
          </cell>
          <cell r="DA133">
            <v>3963.2928893735866</v>
          </cell>
          <cell r="DB133">
            <v>1960.6333921621663</v>
          </cell>
          <cell r="DE133">
            <v>0</v>
          </cell>
          <cell r="DG133">
            <v>2648.4101105499999</v>
          </cell>
          <cell r="DH133">
            <v>0</v>
          </cell>
          <cell r="DI133">
            <v>2648.4101105499999</v>
          </cell>
          <cell r="DJ133">
            <v>221.79169244000005</v>
          </cell>
          <cell r="DK133">
            <v>951.39924857999995</v>
          </cell>
          <cell r="DL133">
            <v>1337.37306115</v>
          </cell>
          <cell r="DM133">
            <v>137.84610837999995</v>
          </cell>
          <cell r="DN133">
            <v>3379.4845325921287</v>
          </cell>
          <cell r="DS133">
            <v>73</v>
          </cell>
          <cell r="DT133">
            <v>202.23975001333304</v>
          </cell>
          <cell r="DU133">
            <v>340.55043894068166</v>
          </cell>
          <cell r="DV133">
            <v>2763.6943436381139</v>
          </cell>
          <cell r="DW133">
            <v>202.23975001333304</v>
          </cell>
          <cell r="DX133" t="str">
            <v/>
          </cell>
          <cell r="DY133" t="str">
            <v/>
          </cell>
          <cell r="DZ133" t="str">
            <v/>
          </cell>
          <cell r="EA133" t="str">
            <v/>
          </cell>
          <cell r="EB133">
            <v>0</v>
          </cell>
          <cell r="EC133">
            <v>1131.7356273999999</v>
          </cell>
          <cell r="ED133">
            <v>17.569210549999998</v>
          </cell>
          <cell r="EE133">
            <v>335.6327546</v>
          </cell>
          <cell r="EF133">
            <v>669.69608814999992</v>
          </cell>
          <cell r="EG133">
            <v>108.83757410000001</v>
          </cell>
          <cell r="EH133">
            <v>210.02252780000001</v>
          </cell>
          <cell r="EI133">
            <v>3.2610385900000001</v>
          </cell>
          <cell r="EJ133">
            <v>51.45580812</v>
          </cell>
          <cell r="EK133">
            <v>131.85455195</v>
          </cell>
          <cell r="EL133">
            <v>23.451129139999999</v>
          </cell>
          <cell r="EM133">
            <v>921.71309960000008</v>
          </cell>
          <cell r="EN133">
            <v>14.308171959999999</v>
          </cell>
          <cell r="EO133">
            <v>284.17694647999997</v>
          </cell>
          <cell r="EP133">
            <v>537.84153619999995</v>
          </cell>
          <cell r="EQ133">
            <v>85.386444960000006</v>
          </cell>
          <cell r="ER133">
            <v>0</v>
          </cell>
          <cell r="ES133">
            <v>0</v>
          </cell>
          <cell r="ET133">
            <v>0</v>
          </cell>
          <cell r="EU133">
            <v>0</v>
          </cell>
          <cell r="EV133">
            <v>0</v>
          </cell>
          <cell r="EW133">
            <v>0</v>
          </cell>
          <cell r="EX133">
            <v>0</v>
          </cell>
          <cell r="EY133">
            <v>0</v>
          </cell>
          <cell r="EZ133">
            <v>0</v>
          </cell>
          <cell r="FA133">
            <v>0</v>
          </cell>
          <cell r="FB133">
            <v>921.71309960000008</v>
          </cell>
          <cell r="FC133">
            <v>14.308171959999999</v>
          </cell>
          <cell r="FD133">
            <v>284.17694647999997</v>
          </cell>
          <cell r="FE133">
            <v>537.84153619999995</v>
          </cell>
          <cell r="FF133">
            <v>85.386444960000006</v>
          </cell>
          <cell r="FG133" t="str">
            <v/>
          </cell>
          <cell r="FH133" t="str">
            <v/>
          </cell>
          <cell r="FI133" t="str">
            <v/>
          </cell>
          <cell r="FJ133" t="str">
            <v/>
          </cell>
          <cell r="FK133">
            <v>0</v>
          </cell>
          <cell r="FN133">
            <v>11773.071493446381</v>
          </cell>
          <cell r="FO133">
            <v>0</v>
          </cell>
          <cell r="FP133">
            <v>376.37899999999996</v>
          </cell>
          <cell r="FQ133">
            <v>0</v>
          </cell>
          <cell r="FR133">
            <v>2003.7250082983335</v>
          </cell>
          <cell r="FS133">
            <v>1945.1350082983336</v>
          </cell>
          <cell r="FT133">
            <v>2.74</v>
          </cell>
          <cell r="FU133">
            <v>55.85</v>
          </cell>
          <cell r="FV133">
            <v>148252</v>
          </cell>
          <cell r="FW133">
            <v>0</v>
          </cell>
          <cell r="FX133">
            <v>148252</v>
          </cell>
          <cell r="FZ133">
            <v>758.40588715000001</v>
          </cell>
          <cell r="GA133">
            <v>0</v>
          </cell>
          <cell r="GB133">
            <v>14.109</v>
          </cell>
          <cell r="GC133">
            <v>0</v>
          </cell>
          <cell r="GD133">
            <v>323.55900000000003</v>
          </cell>
          <cell r="GE133">
            <v>323.55900000000003</v>
          </cell>
          <cell r="GF133">
            <v>0</v>
          </cell>
          <cell r="GG133">
            <v>0</v>
          </cell>
          <cell r="GH133">
            <v>5039</v>
          </cell>
          <cell r="GI133">
            <v>0</v>
          </cell>
          <cell r="GJ133">
            <v>5039</v>
          </cell>
          <cell r="GK133">
            <v>6140.1608410664994</v>
          </cell>
          <cell r="GL133">
            <v>0</v>
          </cell>
          <cell r="GM133">
            <v>258.77600000000001</v>
          </cell>
          <cell r="GN133">
            <v>0</v>
          </cell>
          <cell r="GO133">
            <v>1287.7640000000001</v>
          </cell>
          <cell r="GP133">
            <v>1232.03</v>
          </cell>
          <cell r="GQ133">
            <v>0</v>
          </cell>
          <cell r="GR133">
            <v>51.734000000000002</v>
          </cell>
          <cell r="GS133">
            <v>76404</v>
          </cell>
          <cell r="GT133">
            <v>0</v>
          </cell>
          <cell r="GU133">
            <v>76404</v>
          </cell>
          <cell r="GV133">
            <v>0</v>
          </cell>
          <cell r="GW133">
            <v>0</v>
          </cell>
          <cell r="GX133">
            <v>0</v>
          </cell>
          <cell r="GY133">
            <v>0</v>
          </cell>
          <cell r="GZ133">
            <v>0</v>
          </cell>
          <cell r="HA133">
            <v>0</v>
          </cell>
          <cell r="HB133">
            <v>0</v>
          </cell>
          <cell r="HC133">
            <v>0</v>
          </cell>
          <cell r="HD133">
            <v>0</v>
          </cell>
          <cell r="HE133">
            <v>0</v>
          </cell>
          <cell r="HF133">
            <v>0</v>
          </cell>
          <cell r="HG133">
            <v>0</v>
          </cell>
          <cell r="HH133">
            <v>0</v>
          </cell>
          <cell r="HI133">
            <v>0</v>
          </cell>
          <cell r="HJ133">
            <v>0</v>
          </cell>
          <cell r="HK133">
            <v>0</v>
          </cell>
          <cell r="HL133">
            <v>0</v>
          </cell>
          <cell r="HM133">
            <v>0</v>
          </cell>
          <cell r="HN133">
            <v>0</v>
          </cell>
          <cell r="HO133">
            <v>0</v>
          </cell>
          <cell r="HP133">
            <v>0</v>
          </cell>
          <cell r="HQ133">
            <v>0</v>
          </cell>
          <cell r="HR133">
            <v>1143.433344503333</v>
          </cell>
          <cell r="HS133">
            <v>0</v>
          </cell>
          <cell r="HT133">
            <v>105</v>
          </cell>
          <cell r="HU133">
            <v>0</v>
          </cell>
          <cell r="HV133">
            <v>0</v>
          </cell>
          <cell r="HW133">
            <v>0</v>
          </cell>
          <cell r="HX133">
            <v>0</v>
          </cell>
          <cell r="HY133">
            <v>0</v>
          </cell>
          <cell r="HZ133">
            <v>1</v>
          </cell>
          <cell r="IA133">
            <v>0</v>
          </cell>
          <cell r="IB133">
            <v>1</v>
          </cell>
          <cell r="IC133">
            <v>4996.7274965631668</v>
          </cell>
          <cell r="ID133">
            <v>0</v>
          </cell>
          <cell r="IE133">
            <v>153.77599999999998</v>
          </cell>
          <cell r="IF133">
            <v>0</v>
          </cell>
          <cell r="IG133">
            <v>1287.7640000000001</v>
          </cell>
          <cell r="IH133">
            <v>1232.03</v>
          </cell>
          <cell r="II133">
            <v>0</v>
          </cell>
          <cell r="IJ133">
            <v>51.734000000000002</v>
          </cell>
          <cell r="IK133">
            <v>76403</v>
          </cell>
          <cell r="IL133">
            <v>0</v>
          </cell>
          <cell r="IM133">
            <v>76403</v>
          </cell>
          <cell r="IN133">
            <v>0</v>
          </cell>
          <cell r="IO133">
            <v>0</v>
          </cell>
          <cell r="IP133">
            <v>0</v>
          </cell>
          <cell r="IQ133">
            <v>0</v>
          </cell>
          <cell r="IR133">
            <v>0</v>
          </cell>
          <cell r="IS133">
            <v>0</v>
          </cell>
          <cell r="IT133">
            <v>0</v>
          </cell>
          <cell r="IU133">
            <v>0</v>
          </cell>
          <cell r="IV133">
            <v>0</v>
          </cell>
          <cell r="IW133">
            <v>0</v>
          </cell>
          <cell r="IX133">
            <v>0</v>
          </cell>
          <cell r="IY133">
            <v>509.59348974</v>
          </cell>
          <cell r="IZ133">
            <v>0</v>
          </cell>
          <cell r="JA133">
            <v>24.921999999999997</v>
          </cell>
          <cell r="JB133">
            <v>0</v>
          </cell>
          <cell r="JC133">
            <v>377.14400000000001</v>
          </cell>
          <cell r="JD133">
            <v>377.14400000000001</v>
          </cell>
          <cell r="JE133">
            <v>0</v>
          </cell>
          <cell r="JF133">
            <v>0</v>
          </cell>
          <cell r="JG133">
            <v>33</v>
          </cell>
          <cell r="JH133">
            <v>0</v>
          </cell>
          <cell r="JI133">
            <v>33</v>
          </cell>
          <cell r="JJ133">
            <v>166.82267041</v>
          </cell>
          <cell r="JK133">
            <v>0</v>
          </cell>
          <cell r="JL133">
            <v>7.0890000000000004</v>
          </cell>
          <cell r="JM133">
            <v>0</v>
          </cell>
          <cell r="JN133">
            <v>126.196</v>
          </cell>
          <cell r="JO133">
            <v>126.196</v>
          </cell>
          <cell r="JP133">
            <v>0</v>
          </cell>
          <cell r="JQ133">
            <v>0</v>
          </cell>
          <cell r="JR133">
            <v>1</v>
          </cell>
          <cell r="JS133">
            <v>0</v>
          </cell>
          <cell r="JT133">
            <v>1</v>
          </cell>
          <cell r="JU133">
            <v>342.77081932999999</v>
          </cell>
          <cell r="JV133">
            <v>0</v>
          </cell>
          <cell r="JW133">
            <v>17.832999999999998</v>
          </cell>
          <cell r="JX133">
            <v>0</v>
          </cell>
          <cell r="JY133">
            <v>250.94800000000001</v>
          </cell>
          <cell r="JZ133">
            <v>250.94800000000001</v>
          </cell>
          <cell r="KA133">
            <v>0</v>
          </cell>
          <cell r="KB133">
            <v>0</v>
          </cell>
          <cell r="KC133">
            <v>32</v>
          </cell>
          <cell r="KD133">
            <v>0</v>
          </cell>
          <cell r="KE133">
            <v>32</v>
          </cell>
          <cell r="KF133">
            <v>0</v>
          </cell>
          <cell r="KG133">
            <v>0</v>
          </cell>
          <cell r="KH133">
            <v>0</v>
          </cell>
          <cell r="KI133">
            <v>0</v>
          </cell>
          <cell r="KJ133">
            <v>0</v>
          </cell>
          <cell r="KK133">
            <v>0</v>
          </cell>
          <cell r="KL133">
            <v>0</v>
          </cell>
          <cell r="KM133">
            <v>0</v>
          </cell>
          <cell r="KN133">
            <v>0</v>
          </cell>
          <cell r="KO133">
            <v>0</v>
          </cell>
          <cell r="KP133">
            <v>0</v>
          </cell>
          <cell r="KQ133">
            <v>0</v>
          </cell>
          <cell r="KR133">
            <v>0</v>
          </cell>
          <cell r="KS133">
            <v>0</v>
          </cell>
          <cell r="KT133">
            <v>0</v>
          </cell>
          <cell r="KU133">
            <v>0</v>
          </cell>
          <cell r="KV133">
            <v>0</v>
          </cell>
          <cell r="KW133">
            <v>0</v>
          </cell>
          <cell r="KX133">
            <v>0</v>
          </cell>
          <cell r="KY133">
            <v>0</v>
          </cell>
          <cell r="KZ133">
            <v>0</v>
          </cell>
          <cell r="LA133">
            <v>0</v>
          </cell>
          <cell r="LB133">
            <v>342.77081932999999</v>
          </cell>
          <cell r="LC133">
            <v>0</v>
          </cell>
          <cell r="LD133">
            <v>17.832999999999998</v>
          </cell>
          <cell r="LE133">
            <v>0</v>
          </cell>
          <cell r="LF133">
            <v>250.94800000000001</v>
          </cell>
          <cell r="LG133">
            <v>250.94800000000001</v>
          </cell>
          <cell r="LH133">
            <v>0</v>
          </cell>
          <cell r="LI133">
            <v>0</v>
          </cell>
          <cell r="LJ133">
            <v>32</v>
          </cell>
          <cell r="LK133">
            <v>0</v>
          </cell>
          <cell r="LL133">
            <v>32</v>
          </cell>
          <cell r="LQ133">
            <v>0</v>
          </cell>
          <cell r="LR133">
            <v>55.8</v>
          </cell>
          <cell r="LS133">
            <v>0</v>
          </cell>
          <cell r="LT133">
            <v>0</v>
          </cell>
          <cell r="LU133">
            <v>0</v>
          </cell>
          <cell r="LX133">
            <v>0</v>
          </cell>
          <cell r="LY133">
            <v>0</v>
          </cell>
          <cell r="LZ133">
            <v>0</v>
          </cell>
          <cell r="MA133">
            <v>0</v>
          </cell>
          <cell r="MB133">
            <v>0</v>
          </cell>
          <cell r="MC133">
            <v>0</v>
          </cell>
          <cell r="MD133">
            <v>0</v>
          </cell>
          <cell r="ME133">
            <v>0</v>
          </cell>
          <cell r="MF133">
            <v>0</v>
          </cell>
          <cell r="MG133">
            <v>0</v>
          </cell>
          <cell r="MH133">
            <v>0</v>
          </cell>
          <cell r="MI133">
            <v>0</v>
          </cell>
          <cell r="MJ133">
            <v>0</v>
          </cell>
          <cell r="MK133">
            <v>0</v>
          </cell>
          <cell r="ML133">
            <v>0</v>
          </cell>
          <cell r="MM133">
            <v>0</v>
          </cell>
          <cell r="MN133">
            <v>0</v>
          </cell>
          <cell r="MO133">
            <v>0</v>
          </cell>
          <cell r="MP133">
            <v>0</v>
          </cell>
          <cell r="MQ133">
            <v>0</v>
          </cell>
          <cell r="MR133">
            <v>0</v>
          </cell>
          <cell r="MS133">
            <v>0</v>
          </cell>
          <cell r="MT133">
            <v>0</v>
          </cell>
          <cell r="MU133">
            <v>0</v>
          </cell>
          <cell r="MV133">
            <v>0</v>
          </cell>
          <cell r="MW133">
            <v>0</v>
          </cell>
          <cell r="MX133">
            <v>0</v>
          </cell>
          <cell r="MY133">
            <v>0</v>
          </cell>
          <cell r="MZ133">
            <v>0</v>
          </cell>
          <cell r="NA133">
            <v>0</v>
          </cell>
          <cell r="NB133">
            <v>0</v>
          </cell>
          <cell r="NC133">
            <v>0</v>
          </cell>
          <cell r="ND133">
            <v>0</v>
          </cell>
          <cell r="NE133">
            <v>0</v>
          </cell>
          <cell r="NF133">
            <v>0</v>
          </cell>
          <cell r="NG133">
            <v>0</v>
          </cell>
          <cell r="NH133">
            <v>0</v>
          </cell>
          <cell r="NI133">
            <v>0</v>
          </cell>
          <cell r="NJ133">
            <v>0</v>
          </cell>
          <cell r="NK133">
            <v>0</v>
          </cell>
          <cell r="NL133">
            <v>0</v>
          </cell>
          <cell r="NM133">
            <v>0</v>
          </cell>
          <cell r="NN133">
            <v>0</v>
          </cell>
          <cell r="NO133">
            <v>0</v>
          </cell>
          <cell r="NP133">
            <v>0</v>
          </cell>
          <cell r="NQ133">
            <v>0</v>
          </cell>
          <cell r="NR133">
            <v>0</v>
          </cell>
          <cell r="NS133">
            <v>0</v>
          </cell>
          <cell r="NT133">
            <v>0</v>
          </cell>
          <cell r="NU133">
            <v>0</v>
          </cell>
          <cell r="NV133">
            <v>0</v>
          </cell>
          <cell r="NW133">
            <v>0</v>
          </cell>
          <cell r="NX133">
            <v>0</v>
          </cell>
          <cell r="NY133">
            <v>0</v>
          </cell>
          <cell r="NZ133">
            <v>0</v>
          </cell>
          <cell r="OA133">
            <v>0</v>
          </cell>
          <cell r="OB133">
            <v>0</v>
          </cell>
          <cell r="OC133">
            <v>0</v>
          </cell>
          <cell r="OD133">
            <v>0</v>
          </cell>
          <cell r="OE133">
            <v>0</v>
          </cell>
          <cell r="OF133">
            <v>0</v>
          </cell>
          <cell r="OG133">
            <v>0</v>
          </cell>
          <cell r="OH133">
            <v>0</v>
          </cell>
          <cell r="OI133">
            <v>0</v>
          </cell>
          <cell r="OJ133">
            <v>0</v>
          </cell>
          <cell r="OL133" t="str">
            <v>нд</v>
          </cell>
          <cell r="OM133" t="str">
            <v>нд</v>
          </cell>
          <cell r="ON133" t="str">
            <v>нд</v>
          </cell>
          <cell r="OO133" t="str">
            <v>нд</v>
          </cell>
          <cell r="OP133" t="str">
            <v>нд</v>
          </cell>
          <cell r="OT133">
            <v>9766.9821273165726</v>
          </cell>
          <cell r="OV133">
            <v>709.20500000000004</v>
          </cell>
          <cell r="OW133">
            <v>119.191</v>
          </cell>
          <cell r="OX133">
            <v>0</v>
          </cell>
          <cell r="OY133">
            <v>10851</v>
          </cell>
          <cell r="OZ133">
            <v>2146.0064287200003</v>
          </cell>
        </row>
        <row r="134">
          <cell r="A134" t="str">
            <v>Г</v>
          </cell>
          <cell r="B134" t="str">
            <v>1.3.1.1.2</v>
          </cell>
          <cell r="C134" t="str">
            <v>Реконструкция прочих объектов основных средств всего, в том числе:</v>
          </cell>
          <cell r="D134" t="str">
            <v>Г</v>
          </cell>
          <cell r="E134">
            <v>0</v>
          </cell>
          <cell r="H134">
            <v>0</v>
          </cell>
          <cell r="J134">
            <v>3932.6022027855006</v>
          </cell>
          <cell r="K134">
            <v>0</v>
          </cell>
          <cell r="L134">
            <v>3932.6022027855006</v>
          </cell>
          <cell r="M134">
            <v>818.12398278000001</v>
          </cell>
          <cell r="N134">
            <v>0</v>
          </cell>
          <cell r="O134">
            <v>245.11748446749993</v>
          </cell>
          <cell r="P134">
            <v>749.55393913499995</v>
          </cell>
          <cell r="Q134">
            <v>2119.8067964030001</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cell r="AO134">
            <v>0</v>
          </cell>
          <cell r="AP134">
            <v>0</v>
          </cell>
          <cell r="AQ134">
            <v>0</v>
          </cell>
          <cell r="AR134">
            <v>0</v>
          </cell>
          <cell r="AS134">
            <v>0</v>
          </cell>
          <cell r="AT134">
            <v>0</v>
          </cell>
          <cell r="AU134">
            <v>0</v>
          </cell>
          <cell r="AV134">
            <v>0</v>
          </cell>
          <cell r="AW134">
            <v>0</v>
          </cell>
          <cell r="AX134">
            <v>0</v>
          </cell>
          <cell r="AY134">
            <v>0</v>
          </cell>
          <cell r="AZ134">
            <v>0</v>
          </cell>
          <cell r="BA134">
            <v>0</v>
          </cell>
          <cell r="BB134" t="str">
            <v/>
          </cell>
          <cell r="BC134" t="str">
            <v/>
          </cell>
          <cell r="BD134" t="str">
            <v/>
          </cell>
          <cell r="BE134" t="str">
            <v/>
          </cell>
          <cell r="BF134">
            <v>0</v>
          </cell>
          <cell r="BG134">
            <v>0</v>
          </cell>
          <cell r="BH134">
            <v>0</v>
          </cell>
          <cell r="BI134">
            <v>0</v>
          </cell>
          <cell r="BJ134">
            <v>0</v>
          </cell>
          <cell r="BK134">
            <v>0</v>
          </cell>
          <cell r="BL134">
            <v>0</v>
          </cell>
          <cell r="BM134">
            <v>0</v>
          </cell>
          <cell r="BN134">
            <v>0</v>
          </cell>
          <cell r="BO134">
            <v>0</v>
          </cell>
          <cell r="BP134">
            <v>0</v>
          </cell>
          <cell r="BQ134">
            <v>0</v>
          </cell>
          <cell r="BR134">
            <v>0</v>
          </cell>
          <cell r="BS134">
            <v>0</v>
          </cell>
          <cell r="BT134">
            <v>0</v>
          </cell>
          <cell r="BU134">
            <v>0</v>
          </cell>
          <cell r="BV134">
            <v>0</v>
          </cell>
          <cell r="BW134">
            <v>0</v>
          </cell>
          <cell r="BX134">
            <v>0</v>
          </cell>
          <cell r="BY134">
            <v>0</v>
          </cell>
          <cell r="BZ134">
            <v>0</v>
          </cell>
          <cell r="CA134">
            <v>0</v>
          </cell>
          <cell r="CB134">
            <v>0</v>
          </cell>
          <cell r="CC134">
            <v>0</v>
          </cell>
          <cell r="CD134">
            <v>0</v>
          </cell>
          <cell r="CE134">
            <v>0</v>
          </cell>
          <cell r="CF134">
            <v>0</v>
          </cell>
          <cell r="CG134">
            <v>0</v>
          </cell>
          <cell r="CH134">
            <v>0</v>
          </cell>
          <cell r="CI134">
            <v>0</v>
          </cell>
          <cell r="CJ134">
            <v>0</v>
          </cell>
          <cell r="CK134">
            <v>0</v>
          </cell>
          <cell r="CL134">
            <v>0</v>
          </cell>
          <cell r="CM134">
            <v>0</v>
          </cell>
          <cell r="CN134">
            <v>0</v>
          </cell>
          <cell r="CO134">
            <v>0</v>
          </cell>
          <cell r="CP134">
            <v>0</v>
          </cell>
          <cell r="CQ134" t="str">
            <v/>
          </cell>
          <cell r="CR134" t="str">
            <v/>
          </cell>
          <cell r="CS134" t="str">
            <v/>
          </cell>
          <cell r="CT134" t="str">
            <v/>
          </cell>
          <cell r="CU134">
            <v>0</v>
          </cell>
          <cell r="CX134">
            <v>11773.071493446381</v>
          </cell>
          <cell r="CY134">
            <v>2007.6103241393257</v>
          </cell>
          <cell r="CZ134">
            <v>3841.5348877713004</v>
          </cell>
          <cell r="DA134">
            <v>3963.2928893735866</v>
          </cell>
          <cell r="DB134">
            <v>1960.6333921621663</v>
          </cell>
          <cell r="DE134">
            <v>0</v>
          </cell>
          <cell r="DG134">
            <v>2648.4101105499999</v>
          </cell>
          <cell r="DH134">
            <v>0</v>
          </cell>
          <cell r="DI134">
            <v>2648.4101105499999</v>
          </cell>
          <cell r="DJ134">
            <v>221.79169244000005</v>
          </cell>
          <cell r="DK134">
            <v>951.39924857999995</v>
          </cell>
          <cell r="DL134">
            <v>1337.37306115</v>
          </cell>
          <cell r="DM134">
            <v>137.84610837999995</v>
          </cell>
          <cell r="DN134">
            <v>3379.4845325921287</v>
          </cell>
          <cell r="DS134">
            <v>73</v>
          </cell>
          <cell r="DT134">
            <v>202.23975001333304</v>
          </cell>
          <cell r="DU134">
            <v>340.55043894068166</v>
          </cell>
          <cell r="DV134">
            <v>2763.6943436381139</v>
          </cell>
          <cell r="DW134">
            <v>202.23975001333304</v>
          </cell>
          <cell r="DX134" t="str">
            <v/>
          </cell>
          <cell r="DY134" t="str">
            <v/>
          </cell>
          <cell r="DZ134" t="str">
            <v/>
          </cell>
          <cell r="EA134" t="str">
            <v/>
          </cell>
          <cell r="EB134">
            <v>0</v>
          </cell>
          <cell r="EC134">
            <v>1131.7356273999999</v>
          </cell>
          <cell r="ED134">
            <v>17.569210549999998</v>
          </cell>
          <cell r="EE134">
            <v>335.6327546</v>
          </cell>
          <cell r="EF134">
            <v>669.69608814999992</v>
          </cell>
          <cell r="EG134">
            <v>108.83757410000001</v>
          </cell>
          <cell r="EH134">
            <v>210.02252780000001</v>
          </cell>
          <cell r="EI134">
            <v>3.2610385900000001</v>
          </cell>
          <cell r="EJ134">
            <v>51.45580812</v>
          </cell>
          <cell r="EK134">
            <v>131.85455195</v>
          </cell>
          <cell r="EL134">
            <v>23.451129139999999</v>
          </cell>
          <cell r="EM134">
            <v>921.71309960000008</v>
          </cell>
          <cell r="EN134">
            <v>14.308171959999999</v>
          </cell>
          <cell r="EO134">
            <v>284.17694647999997</v>
          </cell>
          <cell r="EP134">
            <v>537.84153619999995</v>
          </cell>
          <cell r="EQ134">
            <v>85.386444960000006</v>
          </cell>
          <cell r="ER134">
            <v>0</v>
          </cell>
          <cell r="ES134">
            <v>0</v>
          </cell>
          <cell r="ET134">
            <v>0</v>
          </cell>
          <cell r="EU134">
            <v>0</v>
          </cell>
          <cell r="EV134">
            <v>0</v>
          </cell>
          <cell r="EW134">
            <v>0</v>
          </cell>
          <cell r="EX134">
            <v>0</v>
          </cell>
          <cell r="EY134">
            <v>0</v>
          </cell>
          <cell r="EZ134">
            <v>0</v>
          </cell>
          <cell r="FA134">
            <v>0</v>
          </cell>
          <cell r="FB134">
            <v>921.71309960000008</v>
          </cell>
          <cell r="FC134">
            <v>14.308171959999999</v>
          </cell>
          <cell r="FD134">
            <v>284.17694647999997</v>
          </cell>
          <cell r="FE134">
            <v>537.84153619999995</v>
          </cell>
          <cell r="FF134">
            <v>85.386444960000006</v>
          </cell>
          <cell r="FG134" t="str">
            <v/>
          </cell>
          <cell r="FH134" t="str">
            <v/>
          </cell>
          <cell r="FI134" t="str">
            <v/>
          </cell>
          <cell r="FJ134" t="str">
            <v/>
          </cell>
          <cell r="FK134">
            <v>0</v>
          </cell>
          <cell r="FN134">
            <v>11773.071493446381</v>
          </cell>
          <cell r="FO134">
            <v>0</v>
          </cell>
          <cell r="FP134">
            <v>376.37899999999996</v>
          </cell>
          <cell r="FQ134">
            <v>0</v>
          </cell>
          <cell r="FR134">
            <v>2003.7250082983335</v>
          </cell>
          <cell r="FS134">
            <v>1945.1350082983336</v>
          </cell>
          <cell r="FT134">
            <v>2.74</v>
          </cell>
          <cell r="FU134">
            <v>55.85</v>
          </cell>
          <cell r="FV134">
            <v>148252</v>
          </cell>
          <cell r="FW134">
            <v>0</v>
          </cell>
          <cell r="FX134">
            <v>148252</v>
          </cell>
          <cell r="FZ134">
            <v>758.40588715000001</v>
          </cell>
          <cell r="GA134">
            <v>0</v>
          </cell>
          <cell r="GB134">
            <v>14.109</v>
          </cell>
          <cell r="GC134">
            <v>0</v>
          </cell>
          <cell r="GD134">
            <v>323.55900000000003</v>
          </cell>
          <cell r="GE134">
            <v>323.55900000000003</v>
          </cell>
          <cell r="GF134">
            <v>0</v>
          </cell>
          <cell r="GG134">
            <v>0</v>
          </cell>
          <cell r="GH134">
            <v>5039</v>
          </cell>
          <cell r="GI134">
            <v>0</v>
          </cell>
          <cell r="GJ134">
            <v>5039</v>
          </cell>
          <cell r="GK134">
            <v>6140.1608410664994</v>
          </cell>
          <cell r="GL134">
            <v>0</v>
          </cell>
          <cell r="GM134">
            <v>258.77600000000001</v>
          </cell>
          <cell r="GN134">
            <v>0</v>
          </cell>
          <cell r="GO134">
            <v>1287.7640000000001</v>
          </cell>
          <cell r="GP134">
            <v>1232.03</v>
          </cell>
          <cell r="GQ134">
            <v>0</v>
          </cell>
          <cell r="GR134">
            <v>51.734000000000002</v>
          </cell>
          <cell r="GS134">
            <v>76404</v>
          </cell>
          <cell r="GT134">
            <v>0</v>
          </cell>
          <cell r="GU134">
            <v>76404</v>
          </cell>
          <cell r="GV134">
            <v>0</v>
          </cell>
          <cell r="GW134">
            <v>0</v>
          </cell>
          <cell r="GX134">
            <v>0</v>
          </cell>
          <cell r="GY134">
            <v>0</v>
          </cell>
          <cell r="GZ134">
            <v>0</v>
          </cell>
          <cell r="HA134">
            <v>0</v>
          </cell>
          <cell r="HB134">
            <v>0</v>
          </cell>
          <cell r="HC134">
            <v>0</v>
          </cell>
          <cell r="HD134">
            <v>0</v>
          </cell>
          <cell r="HE134">
            <v>0</v>
          </cell>
          <cell r="HF134">
            <v>0</v>
          </cell>
          <cell r="HG134">
            <v>0</v>
          </cell>
          <cell r="HH134">
            <v>0</v>
          </cell>
          <cell r="HI134">
            <v>0</v>
          </cell>
          <cell r="HJ134">
            <v>0</v>
          </cell>
          <cell r="HK134">
            <v>0</v>
          </cell>
          <cell r="HL134">
            <v>0</v>
          </cell>
          <cell r="HM134">
            <v>0</v>
          </cell>
          <cell r="HN134">
            <v>0</v>
          </cell>
          <cell r="HO134">
            <v>0</v>
          </cell>
          <cell r="HP134">
            <v>0</v>
          </cell>
          <cell r="HQ134">
            <v>0</v>
          </cell>
          <cell r="HR134">
            <v>1143.433344503333</v>
          </cell>
          <cell r="HS134">
            <v>0</v>
          </cell>
          <cell r="HT134">
            <v>105</v>
          </cell>
          <cell r="HU134">
            <v>0</v>
          </cell>
          <cell r="HV134">
            <v>0</v>
          </cell>
          <cell r="HW134">
            <v>0</v>
          </cell>
          <cell r="HX134">
            <v>0</v>
          </cell>
          <cell r="HY134">
            <v>0</v>
          </cell>
          <cell r="HZ134">
            <v>1</v>
          </cell>
          <cell r="IA134">
            <v>0</v>
          </cell>
          <cell r="IB134">
            <v>1</v>
          </cell>
          <cell r="IC134">
            <v>4996.7274965631668</v>
          </cell>
          <cell r="ID134">
            <v>0</v>
          </cell>
          <cell r="IE134">
            <v>153.77599999999998</v>
          </cell>
          <cell r="IF134">
            <v>0</v>
          </cell>
          <cell r="IG134">
            <v>1287.7640000000001</v>
          </cell>
          <cell r="IH134">
            <v>1232.03</v>
          </cell>
          <cell r="II134">
            <v>0</v>
          </cell>
          <cell r="IJ134">
            <v>51.734000000000002</v>
          </cell>
          <cell r="IK134">
            <v>76403</v>
          </cell>
          <cell r="IL134">
            <v>0</v>
          </cell>
          <cell r="IM134">
            <v>76403</v>
          </cell>
          <cell r="IN134">
            <v>0</v>
          </cell>
          <cell r="IO134">
            <v>0</v>
          </cell>
          <cell r="IP134">
            <v>0</v>
          </cell>
          <cell r="IQ134">
            <v>0</v>
          </cell>
          <cell r="IR134">
            <v>0</v>
          </cell>
          <cell r="IS134">
            <v>0</v>
          </cell>
          <cell r="IT134">
            <v>0</v>
          </cell>
          <cell r="IU134">
            <v>0</v>
          </cell>
          <cell r="IV134">
            <v>0</v>
          </cell>
          <cell r="IW134">
            <v>0</v>
          </cell>
          <cell r="IX134">
            <v>0</v>
          </cell>
          <cell r="IY134">
            <v>509.59348974</v>
          </cell>
          <cell r="IZ134">
            <v>0</v>
          </cell>
          <cell r="JA134">
            <v>24.921999999999997</v>
          </cell>
          <cell r="JB134">
            <v>0</v>
          </cell>
          <cell r="JC134">
            <v>377.14400000000001</v>
          </cell>
          <cell r="JD134">
            <v>377.14400000000001</v>
          </cell>
          <cell r="JE134">
            <v>0</v>
          </cell>
          <cell r="JF134">
            <v>0</v>
          </cell>
          <cell r="JG134">
            <v>33</v>
          </cell>
          <cell r="JH134">
            <v>0</v>
          </cell>
          <cell r="JI134">
            <v>33</v>
          </cell>
          <cell r="JJ134">
            <v>166.82267041</v>
          </cell>
          <cell r="JK134">
            <v>0</v>
          </cell>
          <cell r="JL134">
            <v>7.0890000000000004</v>
          </cell>
          <cell r="JM134">
            <v>0</v>
          </cell>
          <cell r="JN134">
            <v>126.196</v>
          </cell>
          <cell r="JO134">
            <v>126.196</v>
          </cell>
          <cell r="JP134">
            <v>0</v>
          </cell>
          <cell r="JQ134">
            <v>0</v>
          </cell>
          <cell r="JR134">
            <v>1</v>
          </cell>
          <cell r="JS134">
            <v>0</v>
          </cell>
          <cell r="JT134">
            <v>1</v>
          </cell>
          <cell r="JU134">
            <v>342.77081932999999</v>
          </cell>
          <cell r="JV134">
            <v>0</v>
          </cell>
          <cell r="JW134">
            <v>17.832999999999998</v>
          </cell>
          <cell r="JX134">
            <v>0</v>
          </cell>
          <cell r="JY134">
            <v>250.94800000000001</v>
          </cell>
          <cell r="JZ134">
            <v>250.94800000000001</v>
          </cell>
          <cell r="KA134">
            <v>0</v>
          </cell>
          <cell r="KB134">
            <v>0</v>
          </cell>
          <cell r="KC134">
            <v>32</v>
          </cell>
          <cell r="KD134">
            <v>0</v>
          </cell>
          <cell r="KE134">
            <v>32</v>
          </cell>
          <cell r="KF134">
            <v>0</v>
          </cell>
          <cell r="KG134">
            <v>0</v>
          </cell>
          <cell r="KH134">
            <v>0</v>
          </cell>
          <cell r="KI134">
            <v>0</v>
          </cell>
          <cell r="KJ134">
            <v>0</v>
          </cell>
          <cell r="KK134">
            <v>0</v>
          </cell>
          <cell r="KL134">
            <v>0</v>
          </cell>
          <cell r="KM134">
            <v>0</v>
          </cell>
          <cell r="KN134">
            <v>0</v>
          </cell>
          <cell r="KO134">
            <v>0</v>
          </cell>
          <cell r="KP134">
            <v>0</v>
          </cell>
          <cell r="KQ134">
            <v>0</v>
          </cell>
          <cell r="KR134">
            <v>0</v>
          </cell>
          <cell r="KS134">
            <v>0</v>
          </cell>
          <cell r="KT134">
            <v>0</v>
          </cell>
          <cell r="KU134">
            <v>0</v>
          </cell>
          <cell r="KV134">
            <v>0</v>
          </cell>
          <cell r="KW134">
            <v>0</v>
          </cell>
          <cell r="KX134">
            <v>0</v>
          </cell>
          <cell r="KY134">
            <v>0</v>
          </cell>
          <cell r="KZ134">
            <v>0</v>
          </cell>
          <cell r="LA134">
            <v>0</v>
          </cell>
          <cell r="LB134">
            <v>342.77081932999999</v>
          </cell>
          <cell r="LC134">
            <v>0</v>
          </cell>
          <cell r="LD134">
            <v>17.832999999999998</v>
          </cell>
          <cell r="LE134">
            <v>0</v>
          </cell>
          <cell r="LF134">
            <v>250.94800000000001</v>
          </cell>
          <cell r="LG134">
            <v>250.94800000000001</v>
          </cell>
          <cell r="LH134">
            <v>0</v>
          </cell>
          <cell r="LI134">
            <v>0</v>
          </cell>
          <cell r="LJ134">
            <v>32</v>
          </cell>
          <cell r="LK134">
            <v>0</v>
          </cell>
          <cell r="LL134">
            <v>32</v>
          </cell>
          <cell r="LQ134">
            <v>0</v>
          </cell>
          <cell r="LR134">
            <v>55.8</v>
          </cell>
          <cell r="LS134">
            <v>0</v>
          </cell>
          <cell r="LT134">
            <v>0</v>
          </cell>
          <cell r="LU134">
            <v>0</v>
          </cell>
          <cell r="LX134">
            <v>0</v>
          </cell>
          <cell r="LY134">
            <v>0</v>
          </cell>
          <cell r="LZ134">
            <v>0</v>
          </cell>
          <cell r="MA134">
            <v>0</v>
          </cell>
          <cell r="MB134">
            <v>0</v>
          </cell>
          <cell r="MC134">
            <v>0</v>
          </cell>
          <cell r="MD134">
            <v>0</v>
          </cell>
          <cell r="ME134">
            <v>0</v>
          </cell>
          <cell r="MF134">
            <v>0</v>
          </cell>
          <cell r="MG134">
            <v>0</v>
          </cell>
          <cell r="MH134">
            <v>0</v>
          </cell>
          <cell r="MI134">
            <v>0</v>
          </cell>
          <cell r="MJ134">
            <v>0</v>
          </cell>
          <cell r="MK134">
            <v>0</v>
          </cell>
          <cell r="ML134">
            <v>0</v>
          </cell>
          <cell r="MM134">
            <v>0</v>
          </cell>
          <cell r="MN134">
            <v>0</v>
          </cell>
          <cell r="MO134">
            <v>0</v>
          </cell>
          <cell r="MP134">
            <v>0</v>
          </cell>
          <cell r="MQ134">
            <v>0</v>
          </cell>
          <cell r="MR134">
            <v>0</v>
          </cell>
          <cell r="MS134">
            <v>0</v>
          </cell>
          <cell r="MT134">
            <v>0</v>
          </cell>
          <cell r="MU134">
            <v>0</v>
          </cell>
          <cell r="MV134">
            <v>0</v>
          </cell>
          <cell r="MW134">
            <v>0</v>
          </cell>
          <cell r="MX134">
            <v>0</v>
          </cell>
          <cell r="MY134">
            <v>0</v>
          </cell>
          <cell r="MZ134">
            <v>0</v>
          </cell>
          <cell r="NA134">
            <v>0</v>
          </cell>
          <cell r="NB134">
            <v>0</v>
          </cell>
          <cell r="NC134">
            <v>0</v>
          </cell>
          <cell r="ND134">
            <v>0</v>
          </cell>
          <cell r="NE134">
            <v>0</v>
          </cell>
          <cell r="NF134">
            <v>0</v>
          </cell>
          <cell r="NG134">
            <v>0</v>
          </cell>
          <cell r="NH134">
            <v>0</v>
          </cell>
          <cell r="NI134">
            <v>0</v>
          </cell>
          <cell r="NJ134">
            <v>0</v>
          </cell>
          <cell r="NK134">
            <v>0</v>
          </cell>
          <cell r="NL134">
            <v>0</v>
          </cell>
          <cell r="NM134">
            <v>0</v>
          </cell>
          <cell r="NN134">
            <v>0</v>
          </cell>
          <cell r="NO134">
            <v>0</v>
          </cell>
          <cell r="NP134">
            <v>0</v>
          </cell>
          <cell r="NQ134">
            <v>0</v>
          </cell>
          <cell r="NR134">
            <v>0</v>
          </cell>
          <cell r="NS134">
            <v>0</v>
          </cell>
          <cell r="NT134">
            <v>0</v>
          </cell>
          <cell r="NU134">
            <v>0</v>
          </cell>
          <cell r="NV134">
            <v>0</v>
          </cell>
          <cell r="NW134">
            <v>0</v>
          </cell>
          <cell r="NX134">
            <v>0</v>
          </cell>
          <cell r="NY134">
            <v>0</v>
          </cell>
          <cell r="NZ134">
            <v>0</v>
          </cell>
          <cell r="OA134">
            <v>0</v>
          </cell>
          <cell r="OB134">
            <v>0</v>
          </cell>
          <cell r="OC134">
            <v>0</v>
          </cell>
          <cell r="OD134">
            <v>0</v>
          </cell>
          <cell r="OE134">
            <v>0</v>
          </cell>
          <cell r="OF134">
            <v>0</v>
          </cell>
          <cell r="OG134">
            <v>0</v>
          </cell>
          <cell r="OH134">
            <v>0</v>
          </cell>
          <cell r="OI134">
            <v>0</v>
          </cell>
          <cell r="OJ134">
            <v>0</v>
          </cell>
          <cell r="OL134" t="str">
            <v>нд</v>
          </cell>
          <cell r="OM134" t="str">
            <v>нд</v>
          </cell>
          <cell r="ON134" t="str">
            <v>нд</v>
          </cell>
          <cell r="OO134" t="str">
            <v>нд</v>
          </cell>
          <cell r="OP134" t="str">
            <v>нд</v>
          </cell>
          <cell r="OT134">
            <v>9766.9821273165726</v>
          </cell>
          <cell r="OV134">
            <v>709.20500000000004</v>
          </cell>
          <cell r="OW134">
            <v>119.191</v>
          </cell>
          <cell r="OX134">
            <v>0</v>
          </cell>
          <cell r="OY134">
            <v>10851</v>
          </cell>
          <cell r="OZ134">
            <v>2146.0064287200003</v>
          </cell>
        </row>
        <row r="135">
          <cell r="A135" t="str">
            <v>Г</v>
          </cell>
          <cell r="B135" t="str">
            <v>1.3.1.2</v>
          </cell>
          <cell r="C135" t="str">
            <v>Реконструкция линий связи и телекоммуникационных систем всего, в том числе:</v>
          </cell>
          <cell r="D135" t="str">
            <v>Г</v>
          </cell>
          <cell r="E135">
            <v>0</v>
          </cell>
          <cell r="H135">
            <v>0</v>
          </cell>
          <cell r="J135">
            <v>3932.6022027855006</v>
          </cell>
          <cell r="K135">
            <v>0</v>
          </cell>
          <cell r="L135">
            <v>3932.6022027855006</v>
          </cell>
          <cell r="M135">
            <v>818.12398278000001</v>
          </cell>
          <cell r="N135">
            <v>0</v>
          </cell>
          <cell r="O135">
            <v>245.11748446749993</v>
          </cell>
          <cell r="P135">
            <v>749.55393913499995</v>
          </cell>
          <cell r="Q135">
            <v>2119.8067964030001</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cell r="AO135">
            <v>0</v>
          </cell>
          <cell r="AP135">
            <v>0</v>
          </cell>
          <cell r="AQ135">
            <v>0</v>
          </cell>
          <cell r="AR135">
            <v>0</v>
          </cell>
          <cell r="AS135">
            <v>0</v>
          </cell>
          <cell r="AT135">
            <v>0</v>
          </cell>
          <cell r="AU135">
            <v>0</v>
          </cell>
          <cell r="AV135">
            <v>0</v>
          </cell>
          <cell r="AW135">
            <v>0</v>
          </cell>
          <cell r="AX135">
            <v>0</v>
          </cell>
          <cell r="AY135">
            <v>0</v>
          </cell>
          <cell r="AZ135">
            <v>0</v>
          </cell>
          <cell r="BA135">
            <v>0</v>
          </cell>
          <cell r="BB135" t="str">
            <v/>
          </cell>
          <cell r="BC135" t="str">
            <v/>
          </cell>
          <cell r="BD135" t="str">
            <v/>
          </cell>
          <cell r="BE135" t="str">
            <v/>
          </cell>
          <cell r="BF135">
            <v>0</v>
          </cell>
          <cell r="BG135">
            <v>0</v>
          </cell>
          <cell r="BH135">
            <v>0</v>
          </cell>
          <cell r="BI135">
            <v>0</v>
          </cell>
          <cell r="BJ135">
            <v>0</v>
          </cell>
          <cell r="BK135">
            <v>0</v>
          </cell>
          <cell r="BL135">
            <v>0</v>
          </cell>
          <cell r="BM135">
            <v>0</v>
          </cell>
          <cell r="BN135">
            <v>0</v>
          </cell>
          <cell r="BO135">
            <v>0</v>
          </cell>
          <cell r="BP135">
            <v>0</v>
          </cell>
          <cell r="BQ135">
            <v>0</v>
          </cell>
          <cell r="BR135">
            <v>0</v>
          </cell>
          <cell r="BS135">
            <v>0</v>
          </cell>
          <cell r="BT135">
            <v>0</v>
          </cell>
          <cell r="BU135">
            <v>0</v>
          </cell>
          <cell r="BV135">
            <v>0</v>
          </cell>
          <cell r="BW135">
            <v>0</v>
          </cell>
          <cell r="BX135">
            <v>0</v>
          </cell>
          <cell r="BY135">
            <v>0</v>
          </cell>
          <cell r="BZ135">
            <v>0</v>
          </cell>
          <cell r="CA135">
            <v>0</v>
          </cell>
          <cell r="CB135">
            <v>0</v>
          </cell>
          <cell r="CC135">
            <v>0</v>
          </cell>
          <cell r="CD135">
            <v>0</v>
          </cell>
          <cell r="CE135">
            <v>0</v>
          </cell>
          <cell r="CF135">
            <v>0</v>
          </cell>
          <cell r="CG135">
            <v>0</v>
          </cell>
          <cell r="CH135">
            <v>0</v>
          </cell>
          <cell r="CI135">
            <v>0</v>
          </cell>
          <cell r="CJ135">
            <v>0</v>
          </cell>
          <cell r="CK135">
            <v>0</v>
          </cell>
          <cell r="CL135">
            <v>0</v>
          </cell>
          <cell r="CM135">
            <v>0</v>
          </cell>
          <cell r="CN135">
            <v>0</v>
          </cell>
          <cell r="CO135">
            <v>0</v>
          </cell>
          <cell r="CP135">
            <v>0</v>
          </cell>
          <cell r="CQ135" t="str">
            <v/>
          </cell>
          <cell r="CR135" t="str">
            <v/>
          </cell>
          <cell r="CS135" t="str">
            <v/>
          </cell>
          <cell r="CT135" t="str">
            <v/>
          </cell>
          <cell r="CU135">
            <v>0</v>
          </cell>
          <cell r="CX135">
            <v>11773.071493446381</v>
          </cell>
          <cell r="CY135">
            <v>2007.6103241393257</v>
          </cell>
          <cell r="CZ135">
            <v>3841.5348877713004</v>
          </cell>
          <cell r="DA135">
            <v>3963.2928893735866</v>
          </cell>
          <cell r="DB135">
            <v>1960.6333921621663</v>
          </cell>
          <cell r="DE135">
            <v>0</v>
          </cell>
          <cell r="DG135">
            <v>2648.4101105499999</v>
          </cell>
          <cell r="DH135">
            <v>0</v>
          </cell>
          <cell r="DI135">
            <v>2648.4101105499999</v>
          </cell>
          <cell r="DJ135">
            <v>221.79169244000005</v>
          </cell>
          <cell r="DK135">
            <v>951.39924857999995</v>
          </cell>
          <cell r="DL135">
            <v>1337.37306115</v>
          </cell>
          <cell r="DM135">
            <v>137.84610837999995</v>
          </cell>
          <cell r="DN135">
            <v>3379.4845325921287</v>
          </cell>
          <cell r="DS135">
            <v>73</v>
          </cell>
          <cell r="DT135">
            <v>202.23975001333304</v>
          </cell>
          <cell r="DU135">
            <v>340.55043894068166</v>
          </cell>
          <cell r="DV135">
            <v>2763.6943436381139</v>
          </cell>
          <cell r="DW135">
            <v>202.23975001333304</v>
          </cell>
          <cell r="DX135" t="str">
            <v/>
          </cell>
          <cell r="DY135" t="str">
            <v/>
          </cell>
          <cell r="DZ135" t="str">
            <v/>
          </cell>
          <cell r="EA135" t="str">
            <v/>
          </cell>
          <cell r="EB135">
            <v>0</v>
          </cell>
          <cell r="EC135">
            <v>1131.7356273999999</v>
          </cell>
          <cell r="ED135">
            <v>17.569210549999998</v>
          </cell>
          <cell r="EE135">
            <v>335.6327546</v>
          </cell>
          <cell r="EF135">
            <v>669.69608814999992</v>
          </cell>
          <cell r="EG135">
            <v>108.83757410000001</v>
          </cell>
          <cell r="EH135">
            <v>210.02252780000001</v>
          </cell>
          <cell r="EI135">
            <v>3.2610385900000001</v>
          </cell>
          <cell r="EJ135">
            <v>51.45580812</v>
          </cell>
          <cell r="EK135">
            <v>131.85455195</v>
          </cell>
          <cell r="EL135">
            <v>23.451129139999999</v>
          </cell>
          <cell r="EM135">
            <v>921.71309960000008</v>
          </cell>
          <cell r="EN135">
            <v>14.308171959999999</v>
          </cell>
          <cell r="EO135">
            <v>284.17694647999997</v>
          </cell>
          <cell r="EP135">
            <v>537.84153619999995</v>
          </cell>
          <cell r="EQ135">
            <v>85.386444960000006</v>
          </cell>
          <cell r="ER135">
            <v>0</v>
          </cell>
          <cell r="ES135">
            <v>0</v>
          </cell>
          <cell r="ET135">
            <v>0</v>
          </cell>
          <cell r="EU135">
            <v>0</v>
          </cell>
          <cell r="EV135">
            <v>0</v>
          </cell>
          <cell r="EW135">
            <v>0</v>
          </cell>
          <cell r="EX135">
            <v>0</v>
          </cell>
          <cell r="EY135">
            <v>0</v>
          </cell>
          <cell r="EZ135">
            <v>0</v>
          </cell>
          <cell r="FA135">
            <v>0</v>
          </cell>
          <cell r="FB135">
            <v>921.71309960000008</v>
          </cell>
          <cell r="FC135">
            <v>14.308171959999999</v>
          </cell>
          <cell r="FD135">
            <v>284.17694647999997</v>
          </cell>
          <cell r="FE135">
            <v>537.84153619999995</v>
          </cell>
          <cell r="FF135">
            <v>85.386444960000006</v>
          </cell>
          <cell r="FG135" t="str">
            <v/>
          </cell>
          <cell r="FH135" t="str">
            <v/>
          </cell>
          <cell r="FI135" t="str">
            <v/>
          </cell>
          <cell r="FJ135" t="str">
            <v/>
          </cell>
          <cell r="FK135">
            <v>0</v>
          </cell>
          <cell r="FN135">
            <v>11773.071493446381</v>
          </cell>
          <cell r="FO135">
            <v>0</v>
          </cell>
          <cell r="FP135">
            <v>376.37899999999996</v>
          </cell>
          <cell r="FQ135">
            <v>0</v>
          </cell>
          <cell r="FR135">
            <v>2003.7250082983335</v>
          </cell>
          <cell r="FS135">
            <v>1945.1350082983336</v>
          </cell>
          <cell r="FT135">
            <v>2.74</v>
          </cell>
          <cell r="FU135">
            <v>55.85</v>
          </cell>
          <cell r="FV135">
            <v>148252</v>
          </cell>
          <cell r="FW135">
            <v>0</v>
          </cell>
          <cell r="FX135">
            <v>148252</v>
          </cell>
          <cell r="FZ135">
            <v>758.40588715000001</v>
          </cell>
          <cell r="GA135">
            <v>0</v>
          </cell>
          <cell r="GB135">
            <v>14.109</v>
          </cell>
          <cell r="GC135">
            <v>0</v>
          </cell>
          <cell r="GD135">
            <v>323.55900000000003</v>
          </cell>
          <cell r="GE135">
            <v>323.55900000000003</v>
          </cell>
          <cell r="GF135">
            <v>0</v>
          </cell>
          <cell r="GG135">
            <v>0</v>
          </cell>
          <cell r="GH135">
            <v>5039</v>
          </cell>
          <cell r="GI135">
            <v>0</v>
          </cell>
          <cell r="GJ135">
            <v>5039</v>
          </cell>
          <cell r="GK135">
            <v>6140.1608410664994</v>
          </cell>
          <cell r="GL135">
            <v>0</v>
          </cell>
          <cell r="GM135">
            <v>258.77600000000001</v>
          </cell>
          <cell r="GN135">
            <v>0</v>
          </cell>
          <cell r="GO135">
            <v>1287.7640000000001</v>
          </cell>
          <cell r="GP135">
            <v>1232.03</v>
          </cell>
          <cell r="GQ135">
            <v>0</v>
          </cell>
          <cell r="GR135">
            <v>51.734000000000002</v>
          </cell>
          <cell r="GS135">
            <v>76404</v>
          </cell>
          <cell r="GT135">
            <v>0</v>
          </cell>
          <cell r="GU135">
            <v>76404</v>
          </cell>
          <cell r="GV135">
            <v>0</v>
          </cell>
          <cell r="GW135">
            <v>0</v>
          </cell>
          <cell r="GX135">
            <v>0</v>
          </cell>
          <cell r="GY135">
            <v>0</v>
          </cell>
          <cell r="GZ135">
            <v>0</v>
          </cell>
          <cell r="HA135">
            <v>0</v>
          </cell>
          <cell r="HB135">
            <v>0</v>
          </cell>
          <cell r="HC135">
            <v>0</v>
          </cell>
          <cell r="HD135">
            <v>0</v>
          </cell>
          <cell r="HE135">
            <v>0</v>
          </cell>
          <cell r="HF135">
            <v>0</v>
          </cell>
          <cell r="HG135">
            <v>0</v>
          </cell>
          <cell r="HH135">
            <v>0</v>
          </cell>
          <cell r="HI135">
            <v>0</v>
          </cell>
          <cell r="HJ135">
            <v>0</v>
          </cell>
          <cell r="HK135">
            <v>0</v>
          </cell>
          <cell r="HL135">
            <v>0</v>
          </cell>
          <cell r="HM135">
            <v>0</v>
          </cell>
          <cell r="HN135">
            <v>0</v>
          </cell>
          <cell r="HO135">
            <v>0</v>
          </cell>
          <cell r="HP135">
            <v>0</v>
          </cell>
          <cell r="HQ135">
            <v>0</v>
          </cell>
          <cell r="HR135">
            <v>1143.433344503333</v>
          </cell>
          <cell r="HS135">
            <v>0</v>
          </cell>
          <cell r="HT135">
            <v>105</v>
          </cell>
          <cell r="HU135">
            <v>0</v>
          </cell>
          <cell r="HV135">
            <v>0</v>
          </cell>
          <cell r="HW135">
            <v>0</v>
          </cell>
          <cell r="HX135">
            <v>0</v>
          </cell>
          <cell r="HY135">
            <v>0</v>
          </cell>
          <cell r="HZ135">
            <v>1</v>
          </cell>
          <cell r="IA135">
            <v>0</v>
          </cell>
          <cell r="IB135">
            <v>1</v>
          </cell>
          <cell r="IC135">
            <v>4996.7274965631668</v>
          </cell>
          <cell r="ID135">
            <v>0</v>
          </cell>
          <cell r="IE135">
            <v>153.77599999999998</v>
          </cell>
          <cell r="IF135">
            <v>0</v>
          </cell>
          <cell r="IG135">
            <v>1287.7640000000001</v>
          </cell>
          <cell r="IH135">
            <v>1232.03</v>
          </cell>
          <cell r="II135">
            <v>0</v>
          </cell>
          <cell r="IJ135">
            <v>51.734000000000002</v>
          </cell>
          <cell r="IK135">
            <v>76403</v>
          </cell>
          <cell r="IL135">
            <v>0</v>
          </cell>
          <cell r="IM135">
            <v>76403</v>
          </cell>
          <cell r="IN135">
            <v>0</v>
          </cell>
          <cell r="IO135">
            <v>0</v>
          </cell>
          <cell r="IP135">
            <v>0</v>
          </cell>
          <cell r="IQ135">
            <v>0</v>
          </cell>
          <cell r="IR135">
            <v>0</v>
          </cell>
          <cell r="IS135">
            <v>0</v>
          </cell>
          <cell r="IT135">
            <v>0</v>
          </cell>
          <cell r="IU135">
            <v>0</v>
          </cell>
          <cell r="IV135">
            <v>0</v>
          </cell>
          <cell r="IW135">
            <v>0</v>
          </cell>
          <cell r="IX135">
            <v>0</v>
          </cell>
          <cell r="IY135">
            <v>509.59348974</v>
          </cell>
          <cell r="IZ135">
            <v>0</v>
          </cell>
          <cell r="JA135">
            <v>24.921999999999997</v>
          </cell>
          <cell r="JB135">
            <v>0</v>
          </cell>
          <cell r="JC135">
            <v>377.14400000000001</v>
          </cell>
          <cell r="JD135">
            <v>377.14400000000001</v>
          </cell>
          <cell r="JE135">
            <v>0</v>
          </cell>
          <cell r="JF135">
            <v>0</v>
          </cell>
          <cell r="JG135">
            <v>33</v>
          </cell>
          <cell r="JH135">
            <v>0</v>
          </cell>
          <cell r="JI135">
            <v>33</v>
          </cell>
          <cell r="JJ135">
            <v>166.82267041</v>
          </cell>
          <cell r="JK135">
            <v>0</v>
          </cell>
          <cell r="JL135">
            <v>7.0890000000000004</v>
          </cell>
          <cell r="JM135">
            <v>0</v>
          </cell>
          <cell r="JN135">
            <v>126.196</v>
          </cell>
          <cell r="JO135">
            <v>126.196</v>
          </cell>
          <cell r="JP135">
            <v>0</v>
          </cell>
          <cell r="JQ135">
            <v>0</v>
          </cell>
          <cell r="JR135">
            <v>1</v>
          </cell>
          <cell r="JS135">
            <v>0</v>
          </cell>
          <cell r="JT135">
            <v>1</v>
          </cell>
          <cell r="JU135">
            <v>342.77081932999999</v>
          </cell>
          <cell r="JV135">
            <v>0</v>
          </cell>
          <cell r="JW135">
            <v>17.832999999999998</v>
          </cell>
          <cell r="JX135">
            <v>0</v>
          </cell>
          <cell r="JY135">
            <v>250.94800000000001</v>
          </cell>
          <cell r="JZ135">
            <v>250.94800000000001</v>
          </cell>
          <cell r="KA135">
            <v>0</v>
          </cell>
          <cell r="KB135">
            <v>0</v>
          </cell>
          <cell r="KC135">
            <v>32</v>
          </cell>
          <cell r="KD135">
            <v>0</v>
          </cell>
          <cell r="KE135">
            <v>32</v>
          </cell>
          <cell r="KF135">
            <v>0</v>
          </cell>
          <cell r="KG135">
            <v>0</v>
          </cell>
          <cell r="KH135">
            <v>0</v>
          </cell>
          <cell r="KI135">
            <v>0</v>
          </cell>
          <cell r="KJ135">
            <v>0</v>
          </cell>
          <cell r="KK135">
            <v>0</v>
          </cell>
          <cell r="KL135">
            <v>0</v>
          </cell>
          <cell r="KM135">
            <v>0</v>
          </cell>
          <cell r="KN135">
            <v>0</v>
          </cell>
          <cell r="KO135">
            <v>0</v>
          </cell>
          <cell r="KP135">
            <v>0</v>
          </cell>
          <cell r="KQ135">
            <v>0</v>
          </cell>
          <cell r="KR135">
            <v>0</v>
          </cell>
          <cell r="KS135">
            <v>0</v>
          </cell>
          <cell r="KT135">
            <v>0</v>
          </cell>
          <cell r="KU135">
            <v>0</v>
          </cell>
          <cell r="KV135">
            <v>0</v>
          </cell>
          <cell r="KW135">
            <v>0</v>
          </cell>
          <cell r="KX135">
            <v>0</v>
          </cell>
          <cell r="KY135">
            <v>0</v>
          </cell>
          <cell r="KZ135">
            <v>0</v>
          </cell>
          <cell r="LA135">
            <v>0</v>
          </cell>
          <cell r="LB135">
            <v>342.77081932999999</v>
          </cell>
          <cell r="LC135">
            <v>0</v>
          </cell>
          <cell r="LD135">
            <v>17.832999999999998</v>
          </cell>
          <cell r="LE135">
            <v>0</v>
          </cell>
          <cell r="LF135">
            <v>250.94800000000001</v>
          </cell>
          <cell r="LG135">
            <v>250.94800000000001</v>
          </cell>
          <cell r="LH135">
            <v>0</v>
          </cell>
          <cell r="LI135">
            <v>0</v>
          </cell>
          <cell r="LJ135">
            <v>32</v>
          </cell>
          <cell r="LK135">
            <v>0</v>
          </cell>
          <cell r="LL135">
            <v>32</v>
          </cell>
          <cell r="LQ135">
            <v>0</v>
          </cell>
          <cell r="LR135">
            <v>55.8</v>
          </cell>
          <cell r="LS135">
            <v>0</v>
          </cell>
          <cell r="LT135">
            <v>0</v>
          </cell>
          <cell r="LU135">
            <v>0</v>
          </cell>
          <cell r="LX135">
            <v>0</v>
          </cell>
          <cell r="LY135">
            <v>0</v>
          </cell>
          <cell r="LZ135">
            <v>0</v>
          </cell>
          <cell r="MA135">
            <v>0</v>
          </cell>
          <cell r="MB135">
            <v>0</v>
          </cell>
          <cell r="MC135">
            <v>0</v>
          </cell>
          <cell r="MD135">
            <v>0</v>
          </cell>
          <cell r="ME135">
            <v>0</v>
          </cell>
          <cell r="MF135">
            <v>0</v>
          </cell>
          <cell r="MG135">
            <v>0</v>
          </cell>
          <cell r="MH135">
            <v>0</v>
          </cell>
          <cell r="MI135">
            <v>0</v>
          </cell>
          <cell r="MJ135">
            <v>0</v>
          </cell>
          <cell r="MK135">
            <v>0</v>
          </cell>
          <cell r="ML135">
            <v>0</v>
          </cell>
          <cell r="MM135">
            <v>0</v>
          </cell>
          <cell r="MN135">
            <v>0</v>
          </cell>
          <cell r="MO135">
            <v>0</v>
          </cell>
          <cell r="MP135">
            <v>0</v>
          </cell>
          <cell r="MQ135">
            <v>0</v>
          </cell>
          <cell r="MR135">
            <v>0</v>
          </cell>
          <cell r="MS135">
            <v>0</v>
          </cell>
          <cell r="MT135">
            <v>0</v>
          </cell>
          <cell r="MU135">
            <v>0</v>
          </cell>
          <cell r="MV135">
            <v>0</v>
          </cell>
          <cell r="MW135">
            <v>0</v>
          </cell>
          <cell r="MX135">
            <v>0</v>
          </cell>
          <cell r="MY135">
            <v>0</v>
          </cell>
          <cell r="MZ135">
            <v>0</v>
          </cell>
          <cell r="NA135">
            <v>0</v>
          </cell>
          <cell r="NB135">
            <v>0</v>
          </cell>
          <cell r="NC135">
            <v>0</v>
          </cell>
          <cell r="ND135">
            <v>0</v>
          </cell>
          <cell r="NE135">
            <v>0</v>
          </cell>
          <cell r="NF135">
            <v>0</v>
          </cell>
          <cell r="NG135">
            <v>0</v>
          </cell>
          <cell r="NH135">
            <v>0</v>
          </cell>
          <cell r="NI135">
            <v>0</v>
          </cell>
          <cell r="NJ135">
            <v>0</v>
          </cell>
          <cell r="NK135">
            <v>0</v>
          </cell>
          <cell r="NL135">
            <v>0</v>
          </cell>
          <cell r="NM135">
            <v>0</v>
          </cell>
          <cell r="NN135">
            <v>0</v>
          </cell>
          <cell r="NO135">
            <v>0</v>
          </cell>
          <cell r="NP135">
            <v>0</v>
          </cell>
          <cell r="NQ135">
            <v>0</v>
          </cell>
          <cell r="NR135">
            <v>0</v>
          </cell>
          <cell r="NS135">
            <v>0</v>
          </cell>
          <cell r="NT135">
            <v>0</v>
          </cell>
          <cell r="NU135">
            <v>0</v>
          </cell>
          <cell r="NV135">
            <v>0</v>
          </cell>
          <cell r="NW135">
            <v>0</v>
          </cell>
          <cell r="NX135">
            <v>0</v>
          </cell>
          <cell r="NY135">
            <v>0</v>
          </cell>
          <cell r="NZ135">
            <v>0</v>
          </cell>
          <cell r="OA135">
            <v>0</v>
          </cell>
          <cell r="OB135">
            <v>0</v>
          </cell>
          <cell r="OC135">
            <v>0</v>
          </cell>
          <cell r="OD135">
            <v>0</v>
          </cell>
          <cell r="OE135">
            <v>0</v>
          </cell>
          <cell r="OF135">
            <v>0</v>
          </cell>
          <cell r="OG135">
            <v>0</v>
          </cell>
          <cell r="OH135">
            <v>0</v>
          </cell>
          <cell r="OI135">
            <v>0</v>
          </cell>
          <cell r="OJ135">
            <v>0</v>
          </cell>
          <cell r="OL135" t="str">
            <v>нд</v>
          </cell>
          <cell r="OM135" t="str">
            <v>нд</v>
          </cell>
          <cell r="ON135" t="str">
            <v>нд</v>
          </cell>
          <cell r="OO135" t="str">
            <v>нд</v>
          </cell>
          <cell r="OP135" t="str">
            <v>нд</v>
          </cell>
          <cell r="OT135">
            <v>9766.9821273165726</v>
          </cell>
          <cell r="OV135">
            <v>709.20500000000004</v>
          </cell>
          <cell r="OW135">
            <v>119.191</v>
          </cell>
          <cell r="OX135">
            <v>0</v>
          </cell>
          <cell r="OY135">
            <v>10851</v>
          </cell>
          <cell r="OZ135">
            <v>2146.0064287200003</v>
          </cell>
        </row>
        <row r="136">
          <cell r="A136" t="str">
            <v>Г</v>
          </cell>
          <cell r="B136" t="str">
            <v>1.3.1.3</v>
          </cell>
          <cell r="C136" t="str">
            <v>Реконструкция информационно-вычислительных систем всего, в том числе:</v>
          </cell>
          <cell r="D136" t="str">
            <v>Г</v>
          </cell>
          <cell r="E136">
            <v>0</v>
          </cell>
          <cell r="H136">
            <v>0</v>
          </cell>
          <cell r="J136">
            <v>3932.6022027855006</v>
          </cell>
          <cell r="K136">
            <v>0</v>
          </cell>
          <cell r="L136">
            <v>3932.6022027855006</v>
          </cell>
          <cell r="M136">
            <v>818.12398278000001</v>
          </cell>
          <cell r="N136">
            <v>0</v>
          </cell>
          <cell r="O136">
            <v>245.11748446749993</v>
          </cell>
          <cell r="P136">
            <v>749.55393913499995</v>
          </cell>
          <cell r="Q136">
            <v>2119.8067964030001</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cell r="AO136">
            <v>0</v>
          </cell>
          <cell r="AP136">
            <v>0</v>
          </cell>
          <cell r="AQ136">
            <v>0</v>
          </cell>
          <cell r="AR136">
            <v>0</v>
          </cell>
          <cell r="AS136">
            <v>0</v>
          </cell>
          <cell r="AT136">
            <v>0</v>
          </cell>
          <cell r="AU136">
            <v>0</v>
          </cell>
          <cell r="AV136">
            <v>0</v>
          </cell>
          <cell r="AW136">
            <v>0</v>
          </cell>
          <cell r="AX136">
            <v>0</v>
          </cell>
          <cell r="AY136">
            <v>0</v>
          </cell>
          <cell r="AZ136">
            <v>0</v>
          </cell>
          <cell r="BA136">
            <v>0</v>
          </cell>
          <cell r="BB136" t="str">
            <v/>
          </cell>
          <cell r="BC136" t="str">
            <v/>
          </cell>
          <cell r="BD136" t="str">
            <v/>
          </cell>
          <cell r="BE136" t="str">
            <v/>
          </cell>
          <cell r="BF136">
            <v>0</v>
          </cell>
          <cell r="BG136">
            <v>0</v>
          </cell>
          <cell r="BH136">
            <v>0</v>
          </cell>
          <cell r="BI136">
            <v>0</v>
          </cell>
          <cell r="BJ136">
            <v>0</v>
          </cell>
          <cell r="BK136">
            <v>0</v>
          </cell>
          <cell r="BL136">
            <v>0</v>
          </cell>
          <cell r="BM136">
            <v>0</v>
          </cell>
          <cell r="BN136">
            <v>0</v>
          </cell>
          <cell r="BO136">
            <v>0</v>
          </cell>
          <cell r="BP136">
            <v>0</v>
          </cell>
          <cell r="BQ136">
            <v>0</v>
          </cell>
          <cell r="BR136">
            <v>0</v>
          </cell>
          <cell r="BS136">
            <v>0</v>
          </cell>
          <cell r="BT136">
            <v>0</v>
          </cell>
          <cell r="BU136">
            <v>0</v>
          </cell>
          <cell r="BV136">
            <v>0</v>
          </cell>
          <cell r="BW136">
            <v>0</v>
          </cell>
          <cell r="BX136">
            <v>0</v>
          </cell>
          <cell r="BY136">
            <v>0</v>
          </cell>
          <cell r="BZ136">
            <v>0</v>
          </cell>
          <cell r="CA136">
            <v>0</v>
          </cell>
          <cell r="CB136">
            <v>0</v>
          </cell>
          <cell r="CC136">
            <v>0</v>
          </cell>
          <cell r="CD136">
            <v>0</v>
          </cell>
          <cell r="CE136">
            <v>0</v>
          </cell>
          <cell r="CF136">
            <v>0</v>
          </cell>
          <cell r="CG136">
            <v>0</v>
          </cell>
          <cell r="CH136">
            <v>0</v>
          </cell>
          <cell r="CI136">
            <v>0</v>
          </cell>
          <cell r="CJ136">
            <v>0</v>
          </cell>
          <cell r="CK136">
            <v>0</v>
          </cell>
          <cell r="CL136">
            <v>0</v>
          </cell>
          <cell r="CM136">
            <v>0</v>
          </cell>
          <cell r="CN136">
            <v>0</v>
          </cell>
          <cell r="CO136">
            <v>0</v>
          </cell>
          <cell r="CP136">
            <v>0</v>
          </cell>
          <cell r="CQ136" t="str">
            <v/>
          </cell>
          <cell r="CR136" t="str">
            <v/>
          </cell>
          <cell r="CS136" t="str">
            <v/>
          </cell>
          <cell r="CT136" t="str">
            <v/>
          </cell>
          <cell r="CU136">
            <v>0</v>
          </cell>
          <cell r="CX136">
            <v>11773.071493446381</v>
          </cell>
          <cell r="CY136">
            <v>2007.6103241393257</v>
          </cell>
          <cell r="CZ136">
            <v>3841.5348877713004</v>
          </cell>
          <cell r="DA136">
            <v>3963.2928893735866</v>
          </cell>
          <cell r="DB136">
            <v>1960.6333921621663</v>
          </cell>
          <cell r="DE136">
            <v>0</v>
          </cell>
          <cell r="DG136">
            <v>2648.4101105499999</v>
          </cell>
          <cell r="DH136">
            <v>0</v>
          </cell>
          <cell r="DI136">
            <v>2648.4101105499999</v>
          </cell>
          <cell r="DJ136">
            <v>221.79169244000005</v>
          </cell>
          <cell r="DK136">
            <v>951.39924857999995</v>
          </cell>
          <cell r="DL136">
            <v>1337.37306115</v>
          </cell>
          <cell r="DM136">
            <v>137.84610837999995</v>
          </cell>
          <cell r="DN136">
            <v>3379.4845325921287</v>
          </cell>
          <cell r="DS136">
            <v>73</v>
          </cell>
          <cell r="DT136">
            <v>202.23975001333304</v>
          </cell>
          <cell r="DU136">
            <v>340.55043894068166</v>
          </cell>
          <cell r="DV136">
            <v>2763.6943436381139</v>
          </cell>
          <cell r="DW136">
            <v>202.23975001333304</v>
          </cell>
          <cell r="DX136" t="str">
            <v/>
          </cell>
          <cell r="DY136" t="str">
            <v/>
          </cell>
          <cell r="DZ136" t="str">
            <v/>
          </cell>
          <cell r="EA136" t="str">
            <v/>
          </cell>
          <cell r="EB136">
            <v>0</v>
          </cell>
          <cell r="EC136">
            <v>1131.7356273999999</v>
          </cell>
          <cell r="ED136">
            <v>17.569210549999998</v>
          </cell>
          <cell r="EE136">
            <v>335.6327546</v>
          </cell>
          <cell r="EF136">
            <v>669.69608814999992</v>
          </cell>
          <cell r="EG136">
            <v>108.83757410000001</v>
          </cell>
          <cell r="EH136">
            <v>210.02252780000001</v>
          </cell>
          <cell r="EI136">
            <v>3.2610385900000001</v>
          </cell>
          <cell r="EJ136">
            <v>51.45580812</v>
          </cell>
          <cell r="EK136">
            <v>131.85455195</v>
          </cell>
          <cell r="EL136">
            <v>23.451129139999999</v>
          </cell>
          <cell r="EM136">
            <v>921.71309960000008</v>
          </cell>
          <cell r="EN136">
            <v>14.308171959999999</v>
          </cell>
          <cell r="EO136">
            <v>284.17694647999997</v>
          </cell>
          <cell r="EP136">
            <v>537.84153619999995</v>
          </cell>
          <cell r="EQ136">
            <v>85.386444960000006</v>
          </cell>
          <cell r="ER136">
            <v>0</v>
          </cell>
          <cell r="ES136">
            <v>0</v>
          </cell>
          <cell r="ET136">
            <v>0</v>
          </cell>
          <cell r="EU136">
            <v>0</v>
          </cell>
          <cell r="EV136">
            <v>0</v>
          </cell>
          <cell r="EW136">
            <v>0</v>
          </cell>
          <cell r="EX136">
            <v>0</v>
          </cell>
          <cell r="EY136">
            <v>0</v>
          </cell>
          <cell r="EZ136">
            <v>0</v>
          </cell>
          <cell r="FA136">
            <v>0</v>
          </cell>
          <cell r="FB136">
            <v>921.71309960000008</v>
          </cell>
          <cell r="FC136">
            <v>14.308171959999999</v>
          </cell>
          <cell r="FD136">
            <v>284.17694647999997</v>
          </cell>
          <cell r="FE136">
            <v>537.84153619999995</v>
          </cell>
          <cell r="FF136">
            <v>85.386444960000006</v>
          </cell>
          <cell r="FG136" t="str">
            <v/>
          </cell>
          <cell r="FH136" t="str">
            <v/>
          </cell>
          <cell r="FI136" t="str">
            <v/>
          </cell>
          <cell r="FJ136" t="str">
            <v/>
          </cell>
          <cell r="FK136">
            <v>0</v>
          </cell>
          <cell r="FN136">
            <v>11773.071493446381</v>
          </cell>
          <cell r="FO136">
            <v>0</v>
          </cell>
          <cell r="FP136">
            <v>376.37899999999996</v>
          </cell>
          <cell r="FQ136">
            <v>0</v>
          </cell>
          <cell r="FR136">
            <v>2003.7250082983335</v>
          </cell>
          <cell r="FS136">
            <v>1945.1350082983336</v>
          </cell>
          <cell r="FT136">
            <v>2.74</v>
          </cell>
          <cell r="FU136">
            <v>55.85</v>
          </cell>
          <cell r="FV136">
            <v>148252</v>
          </cell>
          <cell r="FW136">
            <v>0</v>
          </cell>
          <cell r="FX136">
            <v>148252</v>
          </cell>
          <cell r="FZ136">
            <v>758.40588715000001</v>
          </cell>
          <cell r="GA136">
            <v>0</v>
          </cell>
          <cell r="GB136">
            <v>14.109</v>
          </cell>
          <cell r="GC136">
            <v>0</v>
          </cell>
          <cell r="GD136">
            <v>323.55900000000003</v>
          </cell>
          <cell r="GE136">
            <v>323.55900000000003</v>
          </cell>
          <cell r="GF136">
            <v>0</v>
          </cell>
          <cell r="GG136">
            <v>0</v>
          </cell>
          <cell r="GH136">
            <v>5039</v>
          </cell>
          <cell r="GI136">
            <v>0</v>
          </cell>
          <cell r="GJ136">
            <v>5039</v>
          </cell>
          <cell r="GK136">
            <v>6140.1608410664994</v>
          </cell>
          <cell r="GL136">
            <v>0</v>
          </cell>
          <cell r="GM136">
            <v>258.77600000000001</v>
          </cell>
          <cell r="GN136">
            <v>0</v>
          </cell>
          <cell r="GO136">
            <v>1287.7640000000001</v>
          </cell>
          <cell r="GP136">
            <v>1232.03</v>
          </cell>
          <cell r="GQ136">
            <v>0</v>
          </cell>
          <cell r="GR136">
            <v>51.734000000000002</v>
          </cell>
          <cell r="GS136">
            <v>76404</v>
          </cell>
          <cell r="GT136">
            <v>0</v>
          </cell>
          <cell r="GU136">
            <v>76404</v>
          </cell>
          <cell r="GV136">
            <v>0</v>
          </cell>
          <cell r="GW136">
            <v>0</v>
          </cell>
          <cell r="GX136">
            <v>0</v>
          </cell>
          <cell r="GY136">
            <v>0</v>
          </cell>
          <cell r="GZ136">
            <v>0</v>
          </cell>
          <cell r="HA136">
            <v>0</v>
          </cell>
          <cell r="HB136">
            <v>0</v>
          </cell>
          <cell r="HC136">
            <v>0</v>
          </cell>
          <cell r="HD136">
            <v>0</v>
          </cell>
          <cell r="HE136">
            <v>0</v>
          </cell>
          <cell r="HF136">
            <v>0</v>
          </cell>
          <cell r="HG136">
            <v>0</v>
          </cell>
          <cell r="HH136">
            <v>0</v>
          </cell>
          <cell r="HI136">
            <v>0</v>
          </cell>
          <cell r="HJ136">
            <v>0</v>
          </cell>
          <cell r="HK136">
            <v>0</v>
          </cell>
          <cell r="HL136">
            <v>0</v>
          </cell>
          <cell r="HM136">
            <v>0</v>
          </cell>
          <cell r="HN136">
            <v>0</v>
          </cell>
          <cell r="HO136">
            <v>0</v>
          </cell>
          <cell r="HP136">
            <v>0</v>
          </cell>
          <cell r="HQ136">
            <v>0</v>
          </cell>
          <cell r="HR136">
            <v>1143.433344503333</v>
          </cell>
          <cell r="HS136">
            <v>0</v>
          </cell>
          <cell r="HT136">
            <v>105</v>
          </cell>
          <cell r="HU136">
            <v>0</v>
          </cell>
          <cell r="HV136">
            <v>0</v>
          </cell>
          <cell r="HW136">
            <v>0</v>
          </cell>
          <cell r="HX136">
            <v>0</v>
          </cell>
          <cell r="HY136">
            <v>0</v>
          </cell>
          <cell r="HZ136">
            <v>1</v>
          </cell>
          <cell r="IA136">
            <v>0</v>
          </cell>
          <cell r="IB136">
            <v>1</v>
          </cell>
          <cell r="IC136">
            <v>4996.7274965631668</v>
          </cell>
          <cell r="ID136">
            <v>0</v>
          </cell>
          <cell r="IE136">
            <v>153.77599999999998</v>
          </cell>
          <cell r="IF136">
            <v>0</v>
          </cell>
          <cell r="IG136">
            <v>1287.7640000000001</v>
          </cell>
          <cell r="IH136">
            <v>1232.03</v>
          </cell>
          <cell r="II136">
            <v>0</v>
          </cell>
          <cell r="IJ136">
            <v>51.734000000000002</v>
          </cell>
          <cell r="IK136">
            <v>76403</v>
          </cell>
          <cell r="IL136">
            <v>0</v>
          </cell>
          <cell r="IM136">
            <v>76403</v>
          </cell>
          <cell r="IN136">
            <v>0</v>
          </cell>
          <cell r="IO136">
            <v>0</v>
          </cell>
          <cell r="IP136">
            <v>0</v>
          </cell>
          <cell r="IQ136">
            <v>0</v>
          </cell>
          <cell r="IR136">
            <v>0</v>
          </cell>
          <cell r="IS136">
            <v>0</v>
          </cell>
          <cell r="IT136">
            <v>0</v>
          </cell>
          <cell r="IU136">
            <v>0</v>
          </cell>
          <cell r="IV136">
            <v>0</v>
          </cell>
          <cell r="IW136">
            <v>0</v>
          </cell>
          <cell r="IX136">
            <v>0</v>
          </cell>
          <cell r="IY136">
            <v>509.59348974</v>
          </cell>
          <cell r="IZ136">
            <v>0</v>
          </cell>
          <cell r="JA136">
            <v>24.921999999999997</v>
          </cell>
          <cell r="JB136">
            <v>0</v>
          </cell>
          <cell r="JC136">
            <v>377.14400000000001</v>
          </cell>
          <cell r="JD136">
            <v>377.14400000000001</v>
          </cell>
          <cell r="JE136">
            <v>0</v>
          </cell>
          <cell r="JF136">
            <v>0</v>
          </cell>
          <cell r="JG136">
            <v>33</v>
          </cell>
          <cell r="JH136">
            <v>0</v>
          </cell>
          <cell r="JI136">
            <v>33</v>
          </cell>
          <cell r="JJ136">
            <v>166.82267041</v>
          </cell>
          <cell r="JK136">
            <v>0</v>
          </cell>
          <cell r="JL136">
            <v>7.0890000000000004</v>
          </cell>
          <cell r="JM136">
            <v>0</v>
          </cell>
          <cell r="JN136">
            <v>126.196</v>
          </cell>
          <cell r="JO136">
            <v>126.196</v>
          </cell>
          <cell r="JP136">
            <v>0</v>
          </cell>
          <cell r="JQ136">
            <v>0</v>
          </cell>
          <cell r="JR136">
            <v>1</v>
          </cell>
          <cell r="JS136">
            <v>0</v>
          </cell>
          <cell r="JT136">
            <v>1</v>
          </cell>
          <cell r="JU136">
            <v>342.77081932999999</v>
          </cell>
          <cell r="JV136">
            <v>0</v>
          </cell>
          <cell r="JW136">
            <v>17.832999999999998</v>
          </cell>
          <cell r="JX136">
            <v>0</v>
          </cell>
          <cell r="JY136">
            <v>250.94800000000001</v>
          </cell>
          <cell r="JZ136">
            <v>250.94800000000001</v>
          </cell>
          <cell r="KA136">
            <v>0</v>
          </cell>
          <cell r="KB136">
            <v>0</v>
          </cell>
          <cell r="KC136">
            <v>32</v>
          </cell>
          <cell r="KD136">
            <v>0</v>
          </cell>
          <cell r="KE136">
            <v>32</v>
          </cell>
          <cell r="KF136">
            <v>0</v>
          </cell>
          <cell r="KG136">
            <v>0</v>
          </cell>
          <cell r="KH136">
            <v>0</v>
          </cell>
          <cell r="KI136">
            <v>0</v>
          </cell>
          <cell r="KJ136">
            <v>0</v>
          </cell>
          <cell r="KK136">
            <v>0</v>
          </cell>
          <cell r="KL136">
            <v>0</v>
          </cell>
          <cell r="KM136">
            <v>0</v>
          </cell>
          <cell r="KN136">
            <v>0</v>
          </cell>
          <cell r="KO136">
            <v>0</v>
          </cell>
          <cell r="KP136">
            <v>0</v>
          </cell>
          <cell r="KQ136">
            <v>0</v>
          </cell>
          <cell r="KR136">
            <v>0</v>
          </cell>
          <cell r="KS136">
            <v>0</v>
          </cell>
          <cell r="KT136">
            <v>0</v>
          </cell>
          <cell r="KU136">
            <v>0</v>
          </cell>
          <cell r="KV136">
            <v>0</v>
          </cell>
          <cell r="KW136">
            <v>0</v>
          </cell>
          <cell r="KX136">
            <v>0</v>
          </cell>
          <cell r="KY136">
            <v>0</v>
          </cell>
          <cell r="KZ136">
            <v>0</v>
          </cell>
          <cell r="LA136">
            <v>0</v>
          </cell>
          <cell r="LB136">
            <v>342.77081932999999</v>
          </cell>
          <cell r="LC136">
            <v>0</v>
          </cell>
          <cell r="LD136">
            <v>17.832999999999998</v>
          </cell>
          <cell r="LE136">
            <v>0</v>
          </cell>
          <cell r="LF136">
            <v>250.94800000000001</v>
          </cell>
          <cell r="LG136">
            <v>250.94800000000001</v>
          </cell>
          <cell r="LH136">
            <v>0</v>
          </cell>
          <cell r="LI136">
            <v>0</v>
          </cell>
          <cell r="LJ136">
            <v>32</v>
          </cell>
          <cell r="LK136">
            <v>0</v>
          </cell>
          <cell r="LL136">
            <v>32</v>
          </cell>
          <cell r="LQ136">
            <v>0</v>
          </cell>
          <cell r="LR136">
            <v>55.8</v>
          </cell>
          <cell r="LS136">
            <v>0</v>
          </cell>
          <cell r="LT136">
            <v>0</v>
          </cell>
          <cell r="LU136">
            <v>0</v>
          </cell>
          <cell r="LX136">
            <v>0</v>
          </cell>
          <cell r="LY136">
            <v>0</v>
          </cell>
          <cell r="LZ136">
            <v>0</v>
          </cell>
          <cell r="MA136">
            <v>0</v>
          </cell>
          <cell r="MB136">
            <v>0</v>
          </cell>
          <cell r="MC136">
            <v>0</v>
          </cell>
          <cell r="MD136">
            <v>0</v>
          </cell>
          <cell r="ME136">
            <v>0</v>
          </cell>
          <cell r="MF136">
            <v>0</v>
          </cell>
          <cell r="MG136">
            <v>0</v>
          </cell>
          <cell r="MH136">
            <v>0</v>
          </cell>
          <cell r="MI136">
            <v>0</v>
          </cell>
          <cell r="MJ136">
            <v>0</v>
          </cell>
          <cell r="MK136">
            <v>0</v>
          </cell>
          <cell r="ML136">
            <v>0</v>
          </cell>
          <cell r="MM136">
            <v>0</v>
          </cell>
          <cell r="MN136">
            <v>0</v>
          </cell>
          <cell r="MO136">
            <v>0</v>
          </cell>
          <cell r="MP136">
            <v>0</v>
          </cell>
          <cell r="MQ136">
            <v>0</v>
          </cell>
          <cell r="MR136">
            <v>0</v>
          </cell>
          <cell r="MS136">
            <v>0</v>
          </cell>
          <cell r="MT136">
            <v>0</v>
          </cell>
          <cell r="MU136">
            <v>0</v>
          </cell>
          <cell r="MV136">
            <v>0</v>
          </cell>
          <cell r="MW136">
            <v>0</v>
          </cell>
          <cell r="MX136">
            <v>0</v>
          </cell>
          <cell r="MY136">
            <v>0</v>
          </cell>
          <cell r="MZ136">
            <v>0</v>
          </cell>
          <cell r="NA136">
            <v>0</v>
          </cell>
          <cell r="NB136">
            <v>0</v>
          </cell>
          <cell r="NC136">
            <v>0</v>
          </cell>
          <cell r="ND136">
            <v>0</v>
          </cell>
          <cell r="NE136">
            <v>0</v>
          </cell>
          <cell r="NF136">
            <v>0</v>
          </cell>
          <cell r="NG136">
            <v>0</v>
          </cell>
          <cell r="NH136">
            <v>0</v>
          </cell>
          <cell r="NI136">
            <v>0</v>
          </cell>
          <cell r="NJ136">
            <v>0</v>
          </cell>
          <cell r="NK136">
            <v>0</v>
          </cell>
          <cell r="NL136">
            <v>0</v>
          </cell>
          <cell r="NM136">
            <v>0</v>
          </cell>
          <cell r="NN136">
            <v>0</v>
          </cell>
          <cell r="NO136">
            <v>0</v>
          </cell>
          <cell r="NP136">
            <v>0</v>
          </cell>
          <cell r="NQ136">
            <v>0</v>
          </cell>
          <cell r="NR136">
            <v>0</v>
          </cell>
          <cell r="NS136">
            <v>0</v>
          </cell>
          <cell r="NT136">
            <v>0</v>
          </cell>
          <cell r="NU136">
            <v>0</v>
          </cell>
          <cell r="NV136">
            <v>0</v>
          </cell>
          <cell r="NW136">
            <v>0</v>
          </cell>
          <cell r="NX136">
            <v>0</v>
          </cell>
          <cell r="NY136">
            <v>0</v>
          </cell>
          <cell r="NZ136">
            <v>0</v>
          </cell>
          <cell r="OA136">
            <v>0</v>
          </cell>
          <cell r="OB136">
            <v>0</v>
          </cell>
          <cell r="OC136">
            <v>0</v>
          </cell>
          <cell r="OD136">
            <v>0</v>
          </cell>
          <cell r="OE136">
            <v>0</v>
          </cell>
          <cell r="OF136">
            <v>0</v>
          </cell>
          <cell r="OG136">
            <v>0</v>
          </cell>
          <cell r="OH136">
            <v>0</v>
          </cell>
          <cell r="OI136">
            <v>0</v>
          </cell>
          <cell r="OJ136">
            <v>0</v>
          </cell>
          <cell r="OL136" t="str">
            <v>нд</v>
          </cell>
          <cell r="OM136" t="str">
            <v>нд</v>
          </cell>
          <cell r="ON136" t="str">
            <v>нд</v>
          </cell>
          <cell r="OO136" t="str">
            <v>нд</v>
          </cell>
          <cell r="OP136" t="str">
            <v>нд</v>
          </cell>
          <cell r="OT136">
            <v>9766.9821273165726</v>
          </cell>
          <cell r="OV136">
            <v>709.20500000000004</v>
          </cell>
          <cell r="OW136">
            <v>119.191</v>
          </cell>
          <cell r="OX136">
            <v>0</v>
          </cell>
          <cell r="OY136">
            <v>10851</v>
          </cell>
          <cell r="OZ136">
            <v>2146.0064287200003</v>
          </cell>
        </row>
        <row r="137">
          <cell r="A137" t="str">
            <v>Г</v>
          </cell>
          <cell r="B137" t="str">
            <v>1.3.2</v>
          </cell>
          <cell r="C137" t="str">
            <v>Модернизация, техническое перевооружение, модификация, всего, в том числе:</v>
          </cell>
          <cell r="D137" t="str">
            <v>Г</v>
          </cell>
          <cell r="E137">
            <v>0</v>
          </cell>
          <cell r="H137">
            <v>0</v>
          </cell>
          <cell r="J137">
            <v>3932.6022027855006</v>
          </cell>
          <cell r="K137">
            <v>0</v>
          </cell>
          <cell r="L137">
            <v>3932.6022027855006</v>
          </cell>
          <cell r="M137">
            <v>818.12398278000001</v>
          </cell>
          <cell r="N137">
            <v>0</v>
          </cell>
          <cell r="O137">
            <v>245.11748446749993</v>
          </cell>
          <cell r="P137">
            <v>749.55393913499995</v>
          </cell>
          <cell r="Q137">
            <v>2119.8067964030001</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O137">
            <v>0</v>
          </cell>
          <cell r="AP137">
            <v>0</v>
          </cell>
          <cell r="AQ137">
            <v>0</v>
          </cell>
          <cell r="AR137">
            <v>0</v>
          </cell>
          <cell r="AS137">
            <v>0</v>
          </cell>
          <cell r="AT137">
            <v>0</v>
          </cell>
          <cell r="AU137">
            <v>0</v>
          </cell>
          <cell r="AV137">
            <v>0</v>
          </cell>
          <cell r="AW137">
            <v>0</v>
          </cell>
          <cell r="AX137">
            <v>0</v>
          </cell>
          <cell r="AY137">
            <v>0</v>
          </cell>
          <cell r="AZ137">
            <v>0</v>
          </cell>
          <cell r="BA137">
            <v>0</v>
          </cell>
          <cell r="BB137" t="str">
            <v/>
          </cell>
          <cell r="BC137" t="str">
            <v/>
          </cell>
          <cell r="BD137" t="str">
            <v/>
          </cell>
          <cell r="BE137" t="str">
            <v/>
          </cell>
          <cell r="BF137">
            <v>0</v>
          </cell>
          <cell r="BG137">
            <v>0</v>
          </cell>
          <cell r="BH137">
            <v>0</v>
          </cell>
          <cell r="BI137">
            <v>0</v>
          </cell>
          <cell r="BJ137">
            <v>0</v>
          </cell>
          <cell r="BK137">
            <v>0</v>
          </cell>
          <cell r="BL137">
            <v>0</v>
          </cell>
          <cell r="BM137">
            <v>0</v>
          </cell>
          <cell r="BN137">
            <v>0</v>
          </cell>
          <cell r="BO137">
            <v>0</v>
          </cell>
          <cell r="BP137">
            <v>0</v>
          </cell>
          <cell r="BQ137">
            <v>0</v>
          </cell>
          <cell r="BR137">
            <v>0</v>
          </cell>
          <cell r="BS137">
            <v>0</v>
          </cell>
          <cell r="BT137">
            <v>0</v>
          </cell>
          <cell r="BU137">
            <v>0</v>
          </cell>
          <cell r="BV137">
            <v>0</v>
          </cell>
          <cell r="BW137">
            <v>0</v>
          </cell>
          <cell r="BX137">
            <v>0</v>
          </cell>
          <cell r="BY137">
            <v>0</v>
          </cell>
          <cell r="BZ137">
            <v>0</v>
          </cell>
          <cell r="CA137">
            <v>0</v>
          </cell>
          <cell r="CB137">
            <v>0</v>
          </cell>
          <cell r="CC137">
            <v>0</v>
          </cell>
          <cell r="CD137">
            <v>0</v>
          </cell>
          <cell r="CE137">
            <v>0</v>
          </cell>
          <cell r="CF137">
            <v>0</v>
          </cell>
          <cell r="CG137">
            <v>0</v>
          </cell>
          <cell r="CH137">
            <v>0</v>
          </cell>
          <cell r="CI137">
            <v>0</v>
          </cell>
          <cell r="CJ137">
            <v>0</v>
          </cell>
          <cell r="CK137">
            <v>0</v>
          </cell>
          <cell r="CL137">
            <v>0</v>
          </cell>
          <cell r="CM137">
            <v>0</v>
          </cell>
          <cell r="CN137">
            <v>0</v>
          </cell>
          <cell r="CO137">
            <v>0</v>
          </cell>
          <cell r="CP137">
            <v>0</v>
          </cell>
          <cell r="CQ137" t="str">
            <v/>
          </cell>
          <cell r="CR137" t="str">
            <v/>
          </cell>
          <cell r="CS137" t="str">
            <v/>
          </cell>
          <cell r="CT137" t="str">
            <v/>
          </cell>
          <cell r="CU137">
            <v>0</v>
          </cell>
          <cell r="CX137">
            <v>11773.071493446381</v>
          </cell>
          <cell r="CY137">
            <v>2007.6103241393257</v>
          </cell>
          <cell r="CZ137">
            <v>3841.5348877713004</v>
          </cell>
          <cell r="DA137">
            <v>3963.2928893735866</v>
          </cell>
          <cell r="DB137">
            <v>1960.6333921621663</v>
          </cell>
          <cell r="DE137">
            <v>0</v>
          </cell>
          <cell r="DG137">
            <v>2648.4101105499999</v>
          </cell>
          <cell r="DH137">
            <v>0</v>
          </cell>
          <cell r="DI137">
            <v>2648.4101105499999</v>
          </cell>
          <cell r="DJ137">
            <v>221.79169244000005</v>
          </cell>
          <cell r="DK137">
            <v>951.39924857999995</v>
          </cell>
          <cell r="DL137">
            <v>1337.37306115</v>
          </cell>
          <cell r="DM137">
            <v>137.84610837999995</v>
          </cell>
          <cell r="DN137">
            <v>3379.4845325921287</v>
          </cell>
          <cell r="DS137">
            <v>73</v>
          </cell>
          <cell r="DT137">
            <v>202.23975001333304</v>
          </cell>
          <cell r="DU137">
            <v>340.55043894068166</v>
          </cell>
          <cell r="DV137">
            <v>2763.6943436381139</v>
          </cell>
          <cell r="DW137">
            <v>202.23975001333304</v>
          </cell>
          <cell r="DX137" t="str">
            <v/>
          </cell>
          <cell r="DY137" t="str">
            <v/>
          </cell>
          <cell r="DZ137" t="str">
            <v/>
          </cell>
          <cell r="EA137" t="str">
            <v/>
          </cell>
          <cell r="EB137">
            <v>0</v>
          </cell>
          <cell r="EC137">
            <v>1131.7356273999999</v>
          </cell>
          <cell r="ED137">
            <v>17.569210549999998</v>
          </cell>
          <cell r="EE137">
            <v>335.6327546</v>
          </cell>
          <cell r="EF137">
            <v>669.69608814999992</v>
          </cell>
          <cell r="EG137">
            <v>108.83757410000001</v>
          </cell>
          <cell r="EH137">
            <v>210.02252780000001</v>
          </cell>
          <cell r="EI137">
            <v>3.2610385900000001</v>
          </cell>
          <cell r="EJ137">
            <v>51.45580812</v>
          </cell>
          <cell r="EK137">
            <v>131.85455195</v>
          </cell>
          <cell r="EL137">
            <v>23.451129139999999</v>
          </cell>
          <cell r="EM137">
            <v>921.71309960000008</v>
          </cell>
          <cell r="EN137">
            <v>14.308171959999999</v>
          </cell>
          <cell r="EO137">
            <v>284.17694647999997</v>
          </cell>
          <cell r="EP137">
            <v>537.84153619999995</v>
          </cell>
          <cell r="EQ137">
            <v>85.386444960000006</v>
          </cell>
          <cell r="ER137">
            <v>0</v>
          </cell>
          <cell r="ES137">
            <v>0</v>
          </cell>
          <cell r="ET137">
            <v>0</v>
          </cell>
          <cell r="EU137">
            <v>0</v>
          </cell>
          <cell r="EV137">
            <v>0</v>
          </cell>
          <cell r="EW137">
            <v>0</v>
          </cell>
          <cell r="EX137">
            <v>0</v>
          </cell>
          <cell r="EY137">
            <v>0</v>
          </cell>
          <cell r="EZ137">
            <v>0</v>
          </cell>
          <cell r="FA137">
            <v>0</v>
          </cell>
          <cell r="FB137">
            <v>921.71309960000008</v>
          </cell>
          <cell r="FC137">
            <v>14.308171959999999</v>
          </cell>
          <cell r="FD137">
            <v>284.17694647999997</v>
          </cell>
          <cell r="FE137">
            <v>537.84153619999995</v>
          </cell>
          <cell r="FF137">
            <v>85.386444960000006</v>
          </cell>
          <cell r="FG137" t="str">
            <v/>
          </cell>
          <cell r="FH137" t="str">
            <v/>
          </cell>
          <cell r="FI137" t="str">
            <v/>
          </cell>
          <cell r="FJ137" t="str">
            <v/>
          </cell>
          <cell r="FK137">
            <v>0</v>
          </cell>
          <cell r="FN137">
            <v>11773.071493446381</v>
          </cell>
          <cell r="FO137">
            <v>0</v>
          </cell>
          <cell r="FP137">
            <v>376.37899999999996</v>
          </cell>
          <cell r="FQ137">
            <v>0</v>
          </cell>
          <cell r="FR137">
            <v>2003.7250082983335</v>
          </cell>
          <cell r="FS137">
            <v>1945.1350082983336</v>
          </cell>
          <cell r="FT137">
            <v>2.74</v>
          </cell>
          <cell r="FU137">
            <v>55.85</v>
          </cell>
          <cell r="FV137">
            <v>148252</v>
          </cell>
          <cell r="FW137">
            <v>0</v>
          </cell>
          <cell r="FX137">
            <v>148252</v>
          </cell>
          <cell r="FZ137">
            <v>758.40588715000001</v>
          </cell>
          <cell r="GA137">
            <v>0</v>
          </cell>
          <cell r="GB137">
            <v>14.109</v>
          </cell>
          <cell r="GC137">
            <v>0</v>
          </cell>
          <cell r="GD137">
            <v>323.55900000000003</v>
          </cell>
          <cell r="GE137">
            <v>323.55900000000003</v>
          </cell>
          <cell r="GF137">
            <v>0</v>
          </cell>
          <cell r="GG137">
            <v>0</v>
          </cell>
          <cell r="GH137">
            <v>5039</v>
          </cell>
          <cell r="GI137">
            <v>0</v>
          </cell>
          <cell r="GJ137">
            <v>5039</v>
          </cell>
          <cell r="GK137">
            <v>6140.1608410664994</v>
          </cell>
          <cell r="GL137">
            <v>0</v>
          </cell>
          <cell r="GM137">
            <v>258.77600000000001</v>
          </cell>
          <cell r="GN137">
            <v>0</v>
          </cell>
          <cell r="GO137">
            <v>1287.7640000000001</v>
          </cell>
          <cell r="GP137">
            <v>1232.03</v>
          </cell>
          <cell r="GQ137">
            <v>0</v>
          </cell>
          <cell r="GR137">
            <v>51.734000000000002</v>
          </cell>
          <cell r="GS137">
            <v>76404</v>
          </cell>
          <cell r="GT137">
            <v>0</v>
          </cell>
          <cell r="GU137">
            <v>76404</v>
          </cell>
          <cell r="GV137">
            <v>0</v>
          </cell>
          <cell r="GW137">
            <v>0</v>
          </cell>
          <cell r="GX137">
            <v>0</v>
          </cell>
          <cell r="GY137">
            <v>0</v>
          </cell>
          <cell r="GZ137">
            <v>0</v>
          </cell>
          <cell r="HA137">
            <v>0</v>
          </cell>
          <cell r="HB137">
            <v>0</v>
          </cell>
          <cell r="HC137">
            <v>0</v>
          </cell>
          <cell r="HD137">
            <v>0</v>
          </cell>
          <cell r="HE137">
            <v>0</v>
          </cell>
          <cell r="HF137">
            <v>0</v>
          </cell>
          <cell r="HG137">
            <v>0</v>
          </cell>
          <cell r="HH137">
            <v>0</v>
          </cell>
          <cell r="HI137">
            <v>0</v>
          </cell>
          <cell r="HJ137">
            <v>0</v>
          </cell>
          <cell r="HK137">
            <v>0</v>
          </cell>
          <cell r="HL137">
            <v>0</v>
          </cell>
          <cell r="HM137">
            <v>0</v>
          </cell>
          <cell r="HN137">
            <v>0</v>
          </cell>
          <cell r="HO137">
            <v>0</v>
          </cell>
          <cell r="HP137">
            <v>0</v>
          </cell>
          <cell r="HQ137">
            <v>0</v>
          </cell>
          <cell r="HR137">
            <v>1143.433344503333</v>
          </cell>
          <cell r="HS137">
            <v>0</v>
          </cell>
          <cell r="HT137">
            <v>105</v>
          </cell>
          <cell r="HU137">
            <v>0</v>
          </cell>
          <cell r="HV137">
            <v>0</v>
          </cell>
          <cell r="HW137">
            <v>0</v>
          </cell>
          <cell r="HX137">
            <v>0</v>
          </cell>
          <cell r="HY137">
            <v>0</v>
          </cell>
          <cell r="HZ137">
            <v>1</v>
          </cell>
          <cell r="IA137">
            <v>0</v>
          </cell>
          <cell r="IB137">
            <v>1</v>
          </cell>
          <cell r="IC137">
            <v>4996.7274965631668</v>
          </cell>
          <cell r="ID137">
            <v>0</v>
          </cell>
          <cell r="IE137">
            <v>153.77599999999998</v>
          </cell>
          <cell r="IF137">
            <v>0</v>
          </cell>
          <cell r="IG137">
            <v>1287.7640000000001</v>
          </cell>
          <cell r="IH137">
            <v>1232.03</v>
          </cell>
          <cell r="II137">
            <v>0</v>
          </cell>
          <cell r="IJ137">
            <v>51.734000000000002</v>
          </cell>
          <cell r="IK137">
            <v>76403</v>
          </cell>
          <cell r="IL137">
            <v>0</v>
          </cell>
          <cell r="IM137">
            <v>76403</v>
          </cell>
          <cell r="IN137">
            <v>0</v>
          </cell>
          <cell r="IO137">
            <v>0</v>
          </cell>
          <cell r="IP137">
            <v>0</v>
          </cell>
          <cell r="IQ137">
            <v>0</v>
          </cell>
          <cell r="IR137">
            <v>0</v>
          </cell>
          <cell r="IS137">
            <v>0</v>
          </cell>
          <cell r="IT137">
            <v>0</v>
          </cell>
          <cell r="IU137">
            <v>0</v>
          </cell>
          <cell r="IV137">
            <v>0</v>
          </cell>
          <cell r="IW137">
            <v>0</v>
          </cell>
          <cell r="IX137">
            <v>0</v>
          </cell>
          <cell r="IY137">
            <v>509.59348974</v>
          </cell>
          <cell r="IZ137">
            <v>0</v>
          </cell>
          <cell r="JA137">
            <v>24.921999999999997</v>
          </cell>
          <cell r="JB137">
            <v>0</v>
          </cell>
          <cell r="JC137">
            <v>377.14400000000001</v>
          </cell>
          <cell r="JD137">
            <v>377.14400000000001</v>
          </cell>
          <cell r="JE137">
            <v>0</v>
          </cell>
          <cell r="JF137">
            <v>0</v>
          </cell>
          <cell r="JG137">
            <v>33</v>
          </cell>
          <cell r="JH137">
            <v>0</v>
          </cell>
          <cell r="JI137">
            <v>33</v>
          </cell>
          <cell r="JJ137">
            <v>166.82267041</v>
          </cell>
          <cell r="JK137">
            <v>0</v>
          </cell>
          <cell r="JL137">
            <v>7.0890000000000004</v>
          </cell>
          <cell r="JM137">
            <v>0</v>
          </cell>
          <cell r="JN137">
            <v>126.196</v>
          </cell>
          <cell r="JO137">
            <v>126.196</v>
          </cell>
          <cell r="JP137">
            <v>0</v>
          </cell>
          <cell r="JQ137">
            <v>0</v>
          </cell>
          <cell r="JR137">
            <v>1</v>
          </cell>
          <cell r="JS137">
            <v>0</v>
          </cell>
          <cell r="JT137">
            <v>1</v>
          </cell>
          <cell r="JU137">
            <v>342.77081932999999</v>
          </cell>
          <cell r="JV137">
            <v>0</v>
          </cell>
          <cell r="JW137">
            <v>17.832999999999998</v>
          </cell>
          <cell r="JX137">
            <v>0</v>
          </cell>
          <cell r="JY137">
            <v>250.94800000000001</v>
          </cell>
          <cell r="JZ137">
            <v>250.94800000000001</v>
          </cell>
          <cell r="KA137">
            <v>0</v>
          </cell>
          <cell r="KB137">
            <v>0</v>
          </cell>
          <cell r="KC137">
            <v>32</v>
          </cell>
          <cell r="KD137">
            <v>0</v>
          </cell>
          <cell r="KE137">
            <v>32</v>
          </cell>
          <cell r="KF137">
            <v>0</v>
          </cell>
          <cell r="KG137">
            <v>0</v>
          </cell>
          <cell r="KH137">
            <v>0</v>
          </cell>
          <cell r="KI137">
            <v>0</v>
          </cell>
          <cell r="KJ137">
            <v>0</v>
          </cell>
          <cell r="KK137">
            <v>0</v>
          </cell>
          <cell r="KL137">
            <v>0</v>
          </cell>
          <cell r="KM137">
            <v>0</v>
          </cell>
          <cell r="KN137">
            <v>0</v>
          </cell>
          <cell r="KO137">
            <v>0</v>
          </cell>
          <cell r="KP137">
            <v>0</v>
          </cell>
          <cell r="KQ137">
            <v>0</v>
          </cell>
          <cell r="KR137">
            <v>0</v>
          </cell>
          <cell r="KS137">
            <v>0</v>
          </cell>
          <cell r="KT137">
            <v>0</v>
          </cell>
          <cell r="KU137">
            <v>0</v>
          </cell>
          <cell r="KV137">
            <v>0</v>
          </cell>
          <cell r="KW137">
            <v>0</v>
          </cell>
          <cell r="KX137">
            <v>0</v>
          </cell>
          <cell r="KY137">
            <v>0</v>
          </cell>
          <cell r="KZ137">
            <v>0</v>
          </cell>
          <cell r="LA137">
            <v>0</v>
          </cell>
          <cell r="LB137">
            <v>342.77081932999999</v>
          </cell>
          <cell r="LC137">
            <v>0</v>
          </cell>
          <cell r="LD137">
            <v>17.832999999999998</v>
          </cell>
          <cell r="LE137">
            <v>0</v>
          </cell>
          <cell r="LF137">
            <v>250.94800000000001</v>
          </cell>
          <cell r="LG137">
            <v>250.94800000000001</v>
          </cell>
          <cell r="LH137">
            <v>0</v>
          </cell>
          <cell r="LI137">
            <v>0</v>
          </cell>
          <cell r="LJ137">
            <v>32</v>
          </cell>
          <cell r="LK137">
            <v>0</v>
          </cell>
          <cell r="LL137">
            <v>32</v>
          </cell>
          <cell r="LQ137">
            <v>0</v>
          </cell>
          <cell r="LR137">
            <v>55.8</v>
          </cell>
          <cell r="LS137">
            <v>0</v>
          </cell>
          <cell r="LT137">
            <v>0</v>
          </cell>
          <cell r="LU137">
            <v>0</v>
          </cell>
          <cell r="LX137">
            <v>0</v>
          </cell>
          <cell r="LY137">
            <v>0</v>
          </cell>
          <cell r="LZ137">
            <v>0</v>
          </cell>
          <cell r="MA137">
            <v>0</v>
          </cell>
          <cell r="MB137">
            <v>0</v>
          </cell>
          <cell r="MC137">
            <v>0</v>
          </cell>
          <cell r="MD137">
            <v>0</v>
          </cell>
          <cell r="ME137">
            <v>0</v>
          </cell>
          <cell r="MF137">
            <v>0</v>
          </cell>
          <cell r="MG137">
            <v>0</v>
          </cell>
          <cell r="MH137">
            <v>0</v>
          </cell>
          <cell r="MI137">
            <v>0</v>
          </cell>
          <cell r="MJ137">
            <v>0</v>
          </cell>
          <cell r="MK137">
            <v>0</v>
          </cell>
          <cell r="ML137">
            <v>0</v>
          </cell>
          <cell r="MM137">
            <v>0</v>
          </cell>
          <cell r="MN137">
            <v>0</v>
          </cell>
          <cell r="MO137">
            <v>0</v>
          </cell>
          <cell r="MP137">
            <v>0</v>
          </cell>
          <cell r="MQ137">
            <v>0</v>
          </cell>
          <cell r="MR137">
            <v>0</v>
          </cell>
          <cell r="MS137">
            <v>0</v>
          </cell>
          <cell r="MT137">
            <v>0</v>
          </cell>
          <cell r="MU137">
            <v>0</v>
          </cell>
          <cell r="MV137">
            <v>0</v>
          </cell>
          <cell r="MW137">
            <v>0</v>
          </cell>
          <cell r="MX137">
            <v>0</v>
          </cell>
          <cell r="MY137">
            <v>0</v>
          </cell>
          <cell r="MZ137">
            <v>0</v>
          </cell>
          <cell r="NA137">
            <v>0</v>
          </cell>
          <cell r="NB137">
            <v>0</v>
          </cell>
          <cell r="NC137">
            <v>0</v>
          </cell>
          <cell r="ND137">
            <v>0</v>
          </cell>
          <cell r="NE137">
            <v>0</v>
          </cell>
          <cell r="NF137">
            <v>0</v>
          </cell>
          <cell r="NG137">
            <v>0</v>
          </cell>
          <cell r="NH137">
            <v>0</v>
          </cell>
          <cell r="NI137">
            <v>0</v>
          </cell>
          <cell r="NJ137">
            <v>0</v>
          </cell>
          <cell r="NK137">
            <v>0</v>
          </cell>
          <cell r="NL137">
            <v>0</v>
          </cell>
          <cell r="NM137">
            <v>0</v>
          </cell>
          <cell r="NN137">
            <v>0</v>
          </cell>
          <cell r="NO137">
            <v>0</v>
          </cell>
          <cell r="NP137">
            <v>0</v>
          </cell>
          <cell r="NQ137">
            <v>0</v>
          </cell>
          <cell r="NR137">
            <v>0</v>
          </cell>
          <cell r="NS137">
            <v>0</v>
          </cell>
          <cell r="NT137">
            <v>0</v>
          </cell>
          <cell r="NU137">
            <v>0</v>
          </cell>
          <cell r="NV137">
            <v>0</v>
          </cell>
          <cell r="NW137">
            <v>0</v>
          </cell>
          <cell r="NX137">
            <v>0</v>
          </cell>
          <cell r="NY137">
            <v>0</v>
          </cell>
          <cell r="NZ137">
            <v>0</v>
          </cell>
          <cell r="OA137">
            <v>0</v>
          </cell>
          <cell r="OB137">
            <v>0</v>
          </cell>
          <cell r="OC137">
            <v>0</v>
          </cell>
          <cell r="OD137">
            <v>0</v>
          </cell>
          <cell r="OE137">
            <v>0</v>
          </cell>
          <cell r="OF137">
            <v>0</v>
          </cell>
          <cell r="OG137">
            <v>0</v>
          </cell>
          <cell r="OH137">
            <v>0</v>
          </cell>
          <cell r="OI137">
            <v>0</v>
          </cell>
          <cell r="OJ137">
            <v>0</v>
          </cell>
          <cell r="OL137" t="str">
            <v>нд</v>
          </cell>
          <cell r="OM137" t="str">
            <v>нд</v>
          </cell>
          <cell r="ON137" t="str">
            <v>нд</v>
          </cell>
          <cell r="OO137" t="str">
            <v>нд</v>
          </cell>
          <cell r="OP137" t="str">
            <v>нд</v>
          </cell>
          <cell r="OT137">
            <v>9766.9821273165726</v>
          </cell>
          <cell r="OV137">
            <v>709.20500000000004</v>
          </cell>
          <cell r="OW137">
            <v>119.191</v>
          </cell>
          <cell r="OX137">
            <v>0</v>
          </cell>
          <cell r="OY137">
            <v>10851</v>
          </cell>
          <cell r="OZ137">
            <v>2146.0064287200003</v>
          </cell>
        </row>
        <row r="138">
          <cell r="A138" t="str">
            <v>Г</v>
          </cell>
          <cell r="B138" t="str">
            <v>1.3.2.1</v>
          </cell>
          <cell r="C138" t="str">
            <v>Модернизация, техническое перевооружение зданий (сооружений) всего, в том числе:</v>
          </cell>
          <cell r="D138" t="str">
            <v>Г</v>
          </cell>
          <cell r="E138">
            <v>0</v>
          </cell>
          <cell r="H138">
            <v>0</v>
          </cell>
          <cell r="J138">
            <v>3932.6022027855006</v>
          </cell>
          <cell r="K138">
            <v>0</v>
          </cell>
          <cell r="L138">
            <v>3932.6022027855006</v>
          </cell>
          <cell r="M138">
            <v>818.12398278000001</v>
          </cell>
          <cell r="N138">
            <v>0</v>
          </cell>
          <cell r="O138">
            <v>245.11748446749993</v>
          </cell>
          <cell r="P138">
            <v>749.55393913499995</v>
          </cell>
          <cell r="Q138">
            <v>2119.8067964030001</v>
          </cell>
          <cell r="R138">
            <v>0</v>
          </cell>
          <cell r="S138">
            <v>0</v>
          </cell>
          <cell r="T138">
            <v>0</v>
          </cell>
          <cell r="U138">
            <v>0</v>
          </cell>
          <cell r="V138">
            <v>0</v>
          </cell>
          <cell r="W138">
            <v>0</v>
          </cell>
          <cell r="X138">
            <v>0</v>
          </cell>
          <cell r="Y138">
            <v>0</v>
          </cell>
          <cell r="Z138">
            <v>0</v>
          </cell>
          <cell r="AA138">
            <v>0</v>
          </cell>
          <cell r="AB138">
            <v>0</v>
          </cell>
          <cell r="AC138">
            <v>0</v>
          </cell>
          <cell r="AD138">
            <v>0</v>
          </cell>
          <cell r="AE138">
            <v>0</v>
          </cell>
          <cell r="AF138">
            <v>0</v>
          </cell>
          <cell r="AG138">
            <v>0</v>
          </cell>
          <cell r="AH138">
            <v>0</v>
          </cell>
          <cell r="AI138">
            <v>0</v>
          </cell>
          <cell r="AJ138">
            <v>0</v>
          </cell>
          <cell r="AK138">
            <v>0</v>
          </cell>
          <cell r="AL138">
            <v>0</v>
          </cell>
          <cell r="AM138">
            <v>0</v>
          </cell>
          <cell r="AN138">
            <v>0</v>
          </cell>
          <cell r="AO138">
            <v>0</v>
          </cell>
          <cell r="AP138">
            <v>0</v>
          </cell>
          <cell r="AQ138">
            <v>0</v>
          </cell>
          <cell r="AR138">
            <v>0</v>
          </cell>
          <cell r="AS138">
            <v>0</v>
          </cell>
          <cell r="AT138">
            <v>0</v>
          </cell>
          <cell r="AU138">
            <v>0</v>
          </cell>
          <cell r="AV138">
            <v>0</v>
          </cell>
          <cell r="AW138">
            <v>0</v>
          </cell>
          <cell r="AX138">
            <v>0</v>
          </cell>
          <cell r="AY138">
            <v>0</v>
          </cell>
          <cell r="AZ138">
            <v>0</v>
          </cell>
          <cell r="BA138">
            <v>0</v>
          </cell>
          <cell r="BB138" t="str">
            <v/>
          </cell>
          <cell r="BC138" t="str">
            <v/>
          </cell>
          <cell r="BD138" t="str">
            <v/>
          </cell>
          <cell r="BE138" t="str">
            <v/>
          </cell>
          <cell r="BF138">
            <v>0</v>
          </cell>
          <cell r="BG138">
            <v>0</v>
          </cell>
          <cell r="BH138">
            <v>0</v>
          </cell>
          <cell r="BI138">
            <v>0</v>
          </cell>
          <cell r="BJ138">
            <v>0</v>
          </cell>
          <cell r="BK138">
            <v>0</v>
          </cell>
          <cell r="BL138">
            <v>0</v>
          </cell>
          <cell r="BM138">
            <v>0</v>
          </cell>
          <cell r="BN138">
            <v>0</v>
          </cell>
          <cell r="BO138">
            <v>0</v>
          </cell>
          <cell r="BP138">
            <v>0</v>
          </cell>
          <cell r="BQ138">
            <v>0</v>
          </cell>
          <cell r="BR138">
            <v>0</v>
          </cell>
          <cell r="BS138">
            <v>0</v>
          </cell>
          <cell r="BT138">
            <v>0</v>
          </cell>
          <cell r="BU138">
            <v>0</v>
          </cell>
          <cell r="BV138">
            <v>0</v>
          </cell>
          <cell r="BW138">
            <v>0</v>
          </cell>
          <cell r="BX138">
            <v>0</v>
          </cell>
          <cell r="BY138">
            <v>0</v>
          </cell>
          <cell r="BZ138">
            <v>0</v>
          </cell>
          <cell r="CA138">
            <v>0</v>
          </cell>
          <cell r="CB138">
            <v>0</v>
          </cell>
          <cell r="CC138">
            <v>0</v>
          </cell>
          <cell r="CD138">
            <v>0</v>
          </cell>
          <cell r="CE138">
            <v>0</v>
          </cell>
          <cell r="CF138">
            <v>0</v>
          </cell>
          <cell r="CG138">
            <v>0</v>
          </cell>
          <cell r="CH138">
            <v>0</v>
          </cell>
          <cell r="CI138">
            <v>0</v>
          </cell>
          <cell r="CJ138">
            <v>0</v>
          </cell>
          <cell r="CK138">
            <v>0</v>
          </cell>
          <cell r="CL138">
            <v>0</v>
          </cell>
          <cell r="CM138">
            <v>0</v>
          </cell>
          <cell r="CN138">
            <v>0</v>
          </cell>
          <cell r="CO138">
            <v>0</v>
          </cell>
          <cell r="CP138">
            <v>0</v>
          </cell>
          <cell r="CQ138" t="str">
            <v/>
          </cell>
          <cell r="CR138" t="str">
            <v/>
          </cell>
          <cell r="CS138" t="str">
            <v/>
          </cell>
          <cell r="CT138" t="str">
            <v/>
          </cell>
          <cell r="CU138">
            <v>0</v>
          </cell>
          <cell r="CX138">
            <v>11773.071493446381</v>
          </cell>
          <cell r="CY138">
            <v>2007.6103241393257</v>
          </cell>
          <cell r="CZ138">
            <v>3841.5348877713004</v>
          </cell>
          <cell r="DA138">
            <v>3963.2928893735866</v>
          </cell>
          <cell r="DB138">
            <v>1960.6333921621663</v>
          </cell>
          <cell r="DE138">
            <v>0</v>
          </cell>
          <cell r="DG138">
            <v>2648.4101105499999</v>
          </cell>
          <cell r="DH138">
            <v>0</v>
          </cell>
          <cell r="DI138">
            <v>2648.4101105499999</v>
          </cell>
          <cell r="DJ138">
            <v>221.79169244000005</v>
          </cell>
          <cell r="DK138">
            <v>951.39924857999995</v>
          </cell>
          <cell r="DL138">
            <v>1337.37306115</v>
          </cell>
          <cell r="DM138">
            <v>137.84610837999995</v>
          </cell>
          <cell r="DN138">
            <v>3379.4845325921287</v>
          </cell>
          <cell r="DS138">
            <v>73</v>
          </cell>
          <cell r="DT138">
            <v>202.23975001333304</v>
          </cell>
          <cell r="DU138">
            <v>340.55043894068166</v>
          </cell>
          <cell r="DV138">
            <v>2763.6943436381139</v>
          </cell>
          <cell r="DW138">
            <v>202.23975001333304</v>
          </cell>
          <cell r="DX138" t="str">
            <v/>
          </cell>
          <cell r="DY138" t="str">
            <v/>
          </cell>
          <cell r="DZ138" t="str">
            <v/>
          </cell>
          <cell r="EA138" t="str">
            <v/>
          </cell>
          <cell r="EB138">
            <v>0</v>
          </cell>
          <cell r="EC138">
            <v>1131.7356273999999</v>
          </cell>
          <cell r="ED138">
            <v>17.569210549999998</v>
          </cell>
          <cell r="EE138">
            <v>335.6327546</v>
          </cell>
          <cell r="EF138">
            <v>669.69608814999992</v>
          </cell>
          <cell r="EG138">
            <v>108.83757410000001</v>
          </cell>
          <cell r="EH138">
            <v>210.02252780000001</v>
          </cell>
          <cell r="EI138">
            <v>3.2610385900000001</v>
          </cell>
          <cell r="EJ138">
            <v>51.45580812</v>
          </cell>
          <cell r="EK138">
            <v>131.85455195</v>
          </cell>
          <cell r="EL138">
            <v>23.451129139999999</v>
          </cell>
          <cell r="EM138">
            <v>921.71309960000008</v>
          </cell>
          <cell r="EN138">
            <v>14.308171959999999</v>
          </cell>
          <cell r="EO138">
            <v>284.17694647999997</v>
          </cell>
          <cell r="EP138">
            <v>537.84153619999995</v>
          </cell>
          <cell r="EQ138">
            <v>85.386444960000006</v>
          </cell>
          <cell r="ER138">
            <v>0</v>
          </cell>
          <cell r="ES138">
            <v>0</v>
          </cell>
          <cell r="ET138">
            <v>0</v>
          </cell>
          <cell r="EU138">
            <v>0</v>
          </cell>
          <cell r="EV138">
            <v>0</v>
          </cell>
          <cell r="EW138">
            <v>0</v>
          </cell>
          <cell r="EX138">
            <v>0</v>
          </cell>
          <cell r="EY138">
            <v>0</v>
          </cell>
          <cell r="EZ138">
            <v>0</v>
          </cell>
          <cell r="FA138">
            <v>0</v>
          </cell>
          <cell r="FB138">
            <v>921.71309960000008</v>
          </cell>
          <cell r="FC138">
            <v>14.308171959999999</v>
          </cell>
          <cell r="FD138">
            <v>284.17694647999997</v>
          </cell>
          <cell r="FE138">
            <v>537.84153619999995</v>
          </cell>
          <cell r="FF138">
            <v>85.386444960000006</v>
          </cell>
          <cell r="FG138" t="str">
            <v/>
          </cell>
          <cell r="FH138" t="str">
            <v/>
          </cell>
          <cell r="FI138" t="str">
            <v/>
          </cell>
          <cell r="FJ138" t="str">
            <v/>
          </cell>
          <cell r="FK138">
            <v>0</v>
          </cell>
          <cell r="FN138">
            <v>11773.071493446381</v>
          </cell>
          <cell r="FO138">
            <v>0</v>
          </cell>
          <cell r="FP138">
            <v>376.37899999999996</v>
          </cell>
          <cell r="FQ138">
            <v>0</v>
          </cell>
          <cell r="FR138">
            <v>2003.7250082983335</v>
          </cell>
          <cell r="FS138">
            <v>1945.1350082983336</v>
          </cell>
          <cell r="FT138">
            <v>2.74</v>
          </cell>
          <cell r="FU138">
            <v>55.85</v>
          </cell>
          <cell r="FV138">
            <v>148252</v>
          </cell>
          <cell r="FW138">
            <v>0</v>
          </cell>
          <cell r="FX138">
            <v>148252</v>
          </cell>
          <cell r="FZ138">
            <v>758.40588715000001</v>
          </cell>
          <cell r="GA138">
            <v>0</v>
          </cell>
          <cell r="GB138">
            <v>14.109</v>
          </cell>
          <cell r="GC138">
            <v>0</v>
          </cell>
          <cell r="GD138">
            <v>323.55900000000003</v>
          </cell>
          <cell r="GE138">
            <v>323.55900000000003</v>
          </cell>
          <cell r="GF138">
            <v>0</v>
          </cell>
          <cell r="GG138">
            <v>0</v>
          </cell>
          <cell r="GH138">
            <v>5039</v>
          </cell>
          <cell r="GI138">
            <v>0</v>
          </cell>
          <cell r="GJ138">
            <v>5039</v>
          </cell>
          <cell r="GK138">
            <v>6140.1608410664994</v>
          </cell>
          <cell r="GL138">
            <v>0</v>
          </cell>
          <cell r="GM138">
            <v>258.77600000000001</v>
          </cell>
          <cell r="GN138">
            <v>0</v>
          </cell>
          <cell r="GO138">
            <v>1287.7640000000001</v>
          </cell>
          <cell r="GP138">
            <v>1232.03</v>
          </cell>
          <cell r="GQ138">
            <v>0</v>
          </cell>
          <cell r="GR138">
            <v>51.734000000000002</v>
          </cell>
          <cell r="GS138">
            <v>76404</v>
          </cell>
          <cell r="GT138">
            <v>0</v>
          </cell>
          <cell r="GU138">
            <v>76404</v>
          </cell>
          <cell r="GV138">
            <v>0</v>
          </cell>
          <cell r="GW138">
            <v>0</v>
          </cell>
          <cell r="GX138">
            <v>0</v>
          </cell>
          <cell r="GY138">
            <v>0</v>
          </cell>
          <cell r="GZ138">
            <v>0</v>
          </cell>
          <cell r="HA138">
            <v>0</v>
          </cell>
          <cell r="HB138">
            <v>0</v>
          </cell>
          <cell r="HC138">
            <v>0</v>
          </cell>
          <cell r="HD138">
            <v>0</v>
          </cell>
          <cell r="HE138">
            <v>0</v>
          </cell>
          <cell r="HF138">
            <v>0</v>
          </cell>
          <cell r="HG138">
            <v>0</v>
          </cell>
          <cell r="HH138">
            <v>0</v>
          </cell>
          <cell r="HI138">
            <v>0</v>
          </cell>
          <cell r="HJ138">
            <v>0</v>
          </cell>
          <cell r="HK138">
            <v>0</v>
          </cell>
          <cell r="HL138">
            <v>0</v>
          </cell>
          <cell r="HM138">
            <v>0</v>
          </cell>
          <cell r="HN138">
            <v>0</v>
          </cell>
          <cell r="HO138">
            <v>0</v>
          </cell>
          <cell r="HP138">
            <v>0</v>
          </cell>
          <cell r="HQ138">
            <v>0</v>
          </cell>
          <cell r="HR138">
            <v>1143.433344503333</v>
          </cell>
          <cell r="HS138">
            <v>0</v>
          </cell>
          <cell r="HT138">
            <v>105</v>
          </cell>
          <cell r="HU138">
            <v>0</v>
          </cell>
          <cell r="HV138">
            <v>0</v>
          </cell>
          <cell r="HW138">
            <v>0</v>
          </cell>
          <cell r="HX138">
            <v>0</v>
          </cell>
          <cell r="HY138">
            <v>0</v>
          </cell>
          <cell r="HZ138">
            <v>1</v>
          </cell>
          <cell r="IA138">
            <v>0</v>
          </cell>
          <cell r="IB138">
            <v>1</v>
          </cell>
          <cell r="IC138">
            <v>4996.7274965631668</v>
          </cell>
          <cell r="ID138">
            <v>0</v>
          </cell>
          <cell r="IE138">
            <v>153.77599999999998</v>
          </cell>
          <cell r="IF138">
            <v>0</v>
          </cell>
          <cell r="IG138">
            <v>1287.7640000000001</v>
          </cell>
          <cell r="IH138">
            <v>1232.03</v>
          </cell>
          <cell r="II138">
            <v>0</v>
          </cell>
          <cell r="IJ138">
            <v>51.734000000000002</v>
          </cell>
          <cell r="IK138">
            <v>76403</v>
          </cell>
          <cell r="IL138">
            <v>0</v>
          </cell>
          <cell r="IM138">
            <v>76403</v>
          </cell>
          <cell r="IN138">
            <v>0</v>
          </cell>
          <cell r="IO138">
            <v>0</v>
          </cell>
          <cell r="IP138">
            <v>0</v>
          </cell>
          <cell r="IQ138">
            <v>0</v>
          </cell>
          <cell r="IR138">
            <v>0</v>
          </cell>
          <cell r="IS138">
            <v>0</v>
          </cell>
          <cell r="IT138">
            <v>0</v>
          </cell>
          <cell r="IU138">
            <v>0</v>
          </cell>
          <cell r="IV138">
            <v>0</v>
          </cell>
          <cell r="IW138">
            <v>0</v>
          </cell>
          <cell r="IX138">
            <v>0</v>
          </cell>
          <cell r="IY138">
            <v>509.59348974</v>
          </cell>
          <cell r="IZ138">
            <v>0</v>
          </cell>
          <cell r="JA138">
            <v>24.921999999999997</v>
          </cell>
          <cell r="JB138">
            <v>0</v>
          </cell>
          <cell r="JC138">
            <v>377.14400000000001</v>
          </cell>
          <cell r="JD138">
            <v>377.14400000000001</v>
          </cell>
          <cell r="JE138">
            <v>0</v>
          </cell>
          <cell r="JF138">
            <v>0</v>
          </cell>
          <cell r="JG138">
            <v>33</v>
          </cell>
          <cell r="JH138">
            <v>0</v>
          </cell>
          <cell r="JI138">
            <v>33</v>
          </cell>
          <cell r="JJ138">
            <v>166.82267041</v>
          </cell>
          <cell r="JK138">
            <v>0</v>
          </cell>
          <cell r="JL138">
            <v>7.0890000000000004</v>
          </cell>
          <cell r="JM138">
            <v>0</v>
          </cell>
          <cell r="JN138">
            <v>126.196</v>
          </cell>
          <cell r="JO138">
            <v>126.196</v>
          </cell>
          <cell r="JP138">
            <v>0</v>
          </cell>
          <cell r="JQ138">
            <v>0</v>
          </cell>
          <cell r="JR138">
            <v>1</v>
          </cell>
          <cell r="JS138">
            <v>0</v>
          </cell>
          <cell r="JT138">
            <v>1</v>
          </cell>
          <cell r="JU138">
            <v>342.77081932999999</v>
          </cell>
          <cell r="JV138">
            <v>0</v>
          </cell>
          <cell r="JW138">
            <v>17.832999999999998</v>
          </cell>
          <cell r="JX138">
            <v>0</v>
          </cell>
          <cell r="JY138">
            <v>250.94800000000001</v>
          </cell>
          <cell r="JZ138">
            <v>250.94800000000001</v>
          </cell>
          <cell r="KA138">
            <v>0</v>
          </cell>
          <cell r="KB138">
            <v>0</v>
          </cell>
          <cell r="KC138">
            <v>32</v>
          </cell>
          <cell r="KD138">
            <v>0</v>
          </cell>
          <cell r="KE138">
            <v>32</v>
          </cell>
          <cell r="KF138">
            <v>0</v>
          </cell>
          <cell r="KG138">
            <v>0</v>
          </cell>
          <cell r="KH138">
            <v>0</v>
          </cell>
          <cell r="KI138">
            <v>0</v>
          </cell>
          <cell r="KJ138">
            <v>0</v>
          </cell>
          <cell r="KK138">
            <v>0</v>
          </cell>
          <cell r="KL138">
            <v>0</v>
          </cell>
          <cell r="KM138">
            <v>0</v>
          </cell>
          <cell r="KN138">
            <v>0</v>
          </cell>
          <cell r="KO138">
            <v>0</v>
          </cell>
          <cell r="KP138">
            <v>0</v>
          </cell>
          <cell r="KQ138">
            <v>0</v>
          </cell>
          <cell r="KR138">
            <v>0</v>
          </cell>
          <cell r="KS138">
            <v>0</v>
          </cell>
          <cell r="KT138">
            <v>0</v>
          </cell>
          <cell r="KU138">
            <v>0</v>
          </cell>
          <cell r="KV138">
            <v>0</v>
          </cell>
          <cell r="KW138">
            <v>0</v>
          </cell>
          <cell r="KX138">
            <v>0</v>
          </cell>
          <cell r="KY138">
            <v>0</v>
          </cell>
          <cell r="KZ138">
            <v>0</v>
          </cell>
          <cell r="LA138">
            <v>0</v>
          </cell>
          <cell r="LB138">
            <v>342.77081932999999</v>
          </cell>
          <cell r="LC138">
            <v>0</v>
          </cell>
          <cell r="LD138">
            <v>17.832999999999998</v>
          </cell>
          <cell r="LE138">
            <v>0</v>
          </cell>
          <cell r="LF138">
            <v>250.94800000000001</v>
          </cell>
          <cell r="LG138">
            <v>250.94800000000001</v>
          </cell>
          <cell r="LH138">
            <v>0</v>
          </cell>
          <cell r="LI138">
            <v>0</v>
          </cell>
          <cell r="LJ138">
            <v>32</v>
          </cell>
          <cell r="LK138">
            <v>0</v>
          </cell>
          <cell r="LL138">
            <v>32</v>
          </cell>
          <cell r="LQ138">
            <v>0</v>
          </cell>
          <cell r="LR138">
            <v>55.8</v>
          </cell>
          <cell r="LS138">
            <v>0</v>
          </cell>
          <cell r="LT138">
            <v>0</v>
          </cell>
          <cell r="LU138">
            <v>0</v>
          </cell>
          <cell r="LX138">
            <v>0</v>
          </cell>
          <cell r="LY138">
            <v>0</v>
          </cell>
          <cell r="LZ138">
            <v>0</v>
          </cell>
          <cell r="MA138">
            <v>0</v>
          </cell>
          <cell r="MB138">
            <v>0</v>
          </cell>
          <cell r="MC138">
            <v>0</v>
          </cell>
          <cell r="MD138">
            <v>0</v>
          </cell>
          <cell r="ME138">
            <v>0</v>
          </cell>
          <cell r="MF138">
            <v>0</v>
          </cell>
          <cell r="MG138">
            <v>0</v>
          </cell>
          <cell r="MH138">
            <v>0</v>
          </cell>
          <cell r="MI138">
            <v>0</v>
          </cell>
          <cell r="MJ138">
            <v>0</v>
          </cell>
          <cell r="MK138">
            <v>0</v>
          </cell>
          <cell r="ML138">
            <v>0</v>
          </cell>
          <cell r="MM138">
            <v>0</v>
          </cell>
          <cell r="MN138">
            <v>0</v>
          </cell>
          <cell r="MO138">
            <v>0</v>
          </cell>
          <cell r="MP138">
            <v>0</v>
          </cell>
          <cell r="MQ138">
            <v>0</v>
          </cell>
          <cell r="MR138">
            <v>0</v>
          </cell>
          <cell r="MS138">
            <v>0</v>
          </cell>
          <cell r="MT138">
            <v>0</v>
          </cell>
          <cell r="MU138">
            <v>0</v>
          </cell>
          <cell r="MV138">
            <v>0</v>
          </cell>
          <cell r="MW138">
            <v>0</v>
          </cell>
          <cell r="MX138">
            <v>0</v>
          </cell>
          <cell r="MY138">
            <v>0</v>
          </cell>
          <cell r="MZ138">
            <v>0</v>
          </cell>
          <cell r="NA138">
            <v>0</v>
          </cell>
          <cell r="NB138">
            <v>0</v>
          </cell>
          <cell r="NC138">
            <v>0</v>
          </cell>
          <cell r="ND138">
            <v>0</v>
          </cell>
          <cell r="NE138">
            <v>0</v>
          </cell>
          <cell r="NF138">
            <v>0</v>
          </cell>
          <cell r="NG138">
            <v>0</v>
          </cell>
          <cell r="NH138">
            <v>0</v>
          </cell>
          <cell r="NI138">
            <v>0</v>
          </cell>
          <cell r="NJ138">
            <v>0</v>
          </cell>
          <cell r="NK138">
            <v>0</v>
          </cell>
          <cell r="NL138">
            <v>0</v>
          </cell>
          <cell r="NM138">
            <v>0</v>
          </cell>
          <cell r="NN138">
            <v>0</v>
          </cell>
          <cell r="NO138">
            <v>0</v>
          </cell>
          <cell r="NP138">
            <v>0</v>
          </cell>
          <cell r="NQ138">
            <v>0</v>
          </cell>
          <cell r="NR138">
            <v>0</v>
          </cell>
          <cell r="NS138">
            <v>0</v>
          </cell>
          <cell r="NT138">
            <v>0</v>
          </cell>
          <cell r="NU138">
            <v>0</v>
          </cell>
          <cell r="NV138">
            <v>0</v>
          </cell>
          <cell r="NW138">
            <v>0</v>
          </cell>
          <cell r="NX138">
            <v>0</v>
          </cell>
          <cell r="NY138">
            <v>0</v>
          </cell>
          <cell r="NZ138">
            <v>0</v>
          </cell>
          <cell r="OA138">
            <v>0</v>
          </cell>
          <cell r="OB138">
            <v>0</v>
          </cell>
          <cell r="OC138">
            <v>0</v>
          </cell>
          <cell r="OD138">
            <v>0</v>
          </cell>
          <cell r="OE138">
            <v>0</v>
          </cell>
          <cell r="OF138">
            <v>0</v>
          </cell>
          <cell r="OG138">
            <v>0</v>
          </cell>
          <cell r="OH138">
            <v>0</v>
          </cell>
          <cell r="OI138">
            <v>0</v>
          </cell>
          <cell r="OJ138">
            <v>0</v>
          </cell>
          <cell r="OL138" t="str">
            <v>нд</v>
          </cell>
          <cell r="OM138" t="str">
            <v>нд</v>
          </cell>
          <cell r="ON138" t="str">
            <v>нд</v>
          </cell>
          <cell r="OO138" t="str">
            <v>нд</v>
          </cell>
          <cell r="OP138" t="str">
            <v>нд</v>
          </cell>
          <cell r="OT138">
            <v>9766.9821273165726</v>
          </cell>
          <cell r="OV138">
            <v>709.20500000000004</v>
          </cell>
          <cell r="OW138">
            <v>119.191</v>
          </cell>
          <cell r="OX138">
            <v>0</v>
          </cell>
          <cell r="OY138">
            <v>10851</v>
          </cell>
          <cell r="OZ138">
            <v>2146.0064287200003</v>
          </cell>
        </row>
        <row r="139">
          <cell r="A139" t="str">
            <v>Г</v>
          </cell>
          <cell r="B139" t="str">
            <v>1.3.2.1.1</v>
          </cell>
          <cell r="C139" t="str">
            <v>Создание, модернизация, техническое перевооружение систем инженерно-технического обеспечения зданий (сооружений) всего, в том числе:</v>
          </cell>
          <cell r="D139" t="str">
            <v>Г</v>
          </cell>
          <cell r="E139">
            <v>0</v>
          </cell>
          <cell r="H139">
            <v>0</v>
          </cell>
          <cell r="J139">
            <v>3932.6022027855006</v>
          </cell>
          <cell r="K139">
            <v>0</v>
          </cell>
          <cell r="L139">
            <v>3932.6022027855006</v>
          </cell>
          <cell r="M139">
            <v>818.12398278000001</v>
          </cell>
          <cell r="N139">
            <v>0</v>
          </cell>
          <cell r="O139">
            <v>245.11748446749993</v>
          </cell>
          <cell r="P139">
            <v>749.55393913499995</v>
          </cell>
          <cell r="Q139">
            <v>2119.8067964030001</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O139">
            <v>0</v>
          </cell>
          <cell r="AP139">
            <v>0</v>
          </cell>
          <cell r="AQ139">
            <v>0</v>
          </cell>
          <cell r="AR139">
            <v>0</v>
          </cell>
          <cell r="AS139">
            <v>0</v>
          </cell>
          <cell r="AT139">
            <v>0</v>
          </cell>
          <cell r="AU139">
            <v>0</v>
          </cell>
          <cell r="AV139">
            <v>0</v>
          </cell>
          <cell r="AW139">
            <v>0</v>
          </cell>
          <cell r="AX139">
            <v>0</v>
          </cell>
          <cell r="AY139">
            <v>0</v>
          </cell>
          <cell r="AZ139">
            <v>0</v>
          </cell>
          <cell r="BA139">
            <v>0</v>
          </cell>
          <cell r="BB139" t="str">
            <v/>
          </cell>
          <cell r="BC139" t="str">
            <v/>
          </cell>
          <cell r="BD139" t="str">
            <v/>
          </cell>
          <cell r="BE139" t="str">
            <v/>
          </cell>
          <cell r="BF139">
            <v>0</v>
          </cell>
          <cell r="BG139">
            <v>0</v>
          </cell>
          <cell r="BH139">
            <v>0</v>
          </cell>
          <cell r="BI139">
            <v>0</v>
          </cell>
          <cell r="BJ139">
            <v>0</v>
          </cell>
          <cell r="BK139">
            <v>0</v>
          </cell>
          <cell r="BL139">
            <v>0</v>
          </cell>
          <cell r="BM139">
            <v>0</v>
          </cell>
          <cell r="BN139">
            <v>0</v>
          </cell>
          <cell r="BO139">
            <v>0</v>
          </cell>
          <cell r="BP139">
            <v>0</v>
          </cell>
          <cell r="BQ139">
            <v>0</v>
          </cell>
          <cell r="BR139">
            <v>0</v>
          </cell>
          <cell r="BS139">
            <v>0</v>
          </cell>
          <cell r="BT139">
            <v>0</v>
          </cell>
          <cell r="BU139">
            <v>0</v>
          </cell>
          <cell r="BV139">
            <v>0</v>
          </cell>
          <cell r="BW139">
            <v>0</v>
          </cell>
          <cell r="BX139">
            <v>0</v>
          </cell>
          <cell r="BY139">
            <v>0</v>
          </cell>
          <cell r="BZ139">
            <v>0</v>
          </cell>
          <cell r="CA139">
            <v>0</v>
          </cell>
          <cell r="CB139">
            <v>0</v>
          </cell>
          <cell r="CC139">
            <v>0</v>
          </cell>
          <cell r="CD139">
            <v>0</v>
          </cell>
          <cell r="CE139">
            <v>0</v>
          </cell>
          <cell r="CF139">
            <v>0</v>
          </cell>
          <cell r="CG139">
            <v>0</v>
          </cell>
          <cell r="CH139">
            <v>0</v>
          </cell>
          <cell r="CI139">
            <v>0</v>
          </cell>
          <cell r="CJ139">
            <v>0</v>
          </cell>
          <cell r="CK139">
            <v>0</v>
          </cell>
          <cell r="CL139">
            <v>0</v>
          </cell>
          <cell r="CM139">
            <v>0</v>
          </cell>
          <cell r="CN139">
            <v>0</v>
          </cell>
          <cell r="CO139">
            <v>0</v>
          </cell>
          <cell r="CP139">
            <v>0</v>
          </cell>
          <cell r="CQ139" t="str">
            <v/>
          </cell>
          <cell r="CR139" t="str">
            <v/>
          </cell>
          <cell r="CS139" t="str">
            <v/>
          </cell>
          <cell r="CT139" t="str">
            <v/>
          </cell>
          <cell r="CU139">
            <v>0</v>
          </cell>
          <cell r="CX139">
            <v>11773.071493446381</v>
          </cell>
          <cell r="CY139">
            <v>2007.6103241393257</v>
          </cell>
          <cell r="CZ139">
            <v>3841.5348877713004</v>
          </cell>
          <cell r="DA139">
            <v>3963.2928893735866</v>
          </cell>
          <cell r="DB139">
            <v>1960.6333921621663</v>
          </cell>
          <cell r="DE139">
            <v>0</v>
          </cell>
          <cell r="DG139">
            <v>2648.4101105499999</v>
          </cell>
          <cell r="DH139">
            <v>0</v>
          </cell>
          <cell r="DI139">
            <v>2648.4101105499999</v>
          </cell>
          <cell r="DJ139">
            <v>221.79169244000005</v>
          </cell>
          <cell r="DK139">
            <v>951.39924857999995</v>
          </cell>
          <cell r="DL139">
            <v>1337.37306115</v>
          </cell>
          <cell r="DM139">
            <v>137.84610837999995</v>
          </cell>
          <cell r="DN139">
            <v>3379.4845325921287</v>
          </cell>
          <cell r="DS139">
            <v>73</v>
          </cell>
          <cell r="DT139">
            <v>202.23975001333304</v>
          </cell>
          <cell r="DU139">
            <v>340.55043894068166</v>
          </cell>
          <cell r="DV139">
            <v>2763.6943436381139</v>
          </cell>
          <cell r="DW139">
            <v>202.23975001333304</v>
          </cell>
          <cell r="DX139" t="str">
            <v/>
          </cell>
          <cell r="DY139" t="str">
            <v/>
          </cell>
          <cell r="DZ139" t="str">
            <v/>
          </cell>
          <cell r="EA139" t="str">
            <v/>
          </cell>
          <cell r="EB139">
            <v>0</v>
          </cell>
          <cell r="EC139">
            <v>1131.7356273999999</v>
          </cell>
          <cell r="ED139">
            <v>17.569210549999998</v>
          </cell>
          <cell r="EE139">
            <v>335.6327546</v>
          </cell>
          <cell r="EF139">
            <v>669.69608814999992</v>
          </cell>
          <cell r="EG139">
            <v>108.83757410000001</v>
          </cell>
          <cell r="EH139">
            <v>210.02252780000001</v>
          </cell>
          <cell r="EI139">
            <v>3.2610385900000001</v>
          </cell>
          <cell r="EJ139">
            <v>51.45580812</v>
          </cell>
          <cell r="EK139">
            <v>131.85455195</v>
          </cell>
          <cell r="EL139">
            <v>23.451129139999999</v>
          </cell>
          <cell r="EM139">
            <v>921.71309960000008</v>
          </cell>
          <cell r="EN139">
            <v>14.308171959999999</v>
          </cell>
          <cell r="EO139">
            <v>284.17694647999997</v>
          </cell>
          <cell r="EP139">
            <v>537.84153619999995</v>
          </cell>
          <cell r="EQ139">
            <v>85.386444960000006</v>
          </cell>
          <cell r="ER139">
            <v>0</v>
          </cell>
          <cell r="ES139">
            <v>0</v>
          </cell>
          <cell r="ET139">
            <v>0</v>
          </cell>
          <cell r="EU139">
            <v>0</v>
          </cell>
          <cell r="EV139">
            <v>0</v>
          </cell>
          <cell r="EW139">
            <v>0</v>
          </cell>
          <cell r="EX139">
            <v>0</v>
          </cell>
          <cell r="EY139">
            <v>0</v>
          </cell>
          <cell r="EZ139">
            <v>0</v>
          </cell>
          <cell r="FA139">
            <v>0</v>
          </cell>
          <cell r="FB139">
            <v>921.71309960000008</v>
          </cell>
          <cell r="FC139">
            <v>14.308171959999999</v>
          </cell>
          <cell r="FD139">
            <v>284.17694647999997</v>
          </cell>
          <cell r="FE139">
            <v>537.84153619999995</v>
          </cell>
          <cell r="FF139">
            <v>85.386444960000006</v>
          </cell>
          <cell r="FG139" t="str">
            <v/>
          </cell>
          <cell r="FH139" t="str">
            <v/>
          </cell>
          <cell r="FI139" t="str">
            <v/>
          </cell>
          <cell r="FJ139" t="str">
            <v/>
          </cell>
          <cell r="FK139">
            <v>0</v>
          </cell>
          <cell r="FN139">
            <v>11773.071493446381</v>
          </cell>
          <cell r="FO139">
            <v>0</v>
          </cell>
          <cell r="FP139">
            <v>376.37899999999996</v>
          </cell>
          <cell r="FQ139">
            <v>0</v>
          </cell>
          <cell r="FR139">
            <v>2003.7250082983335</v>
          </cell>
          <cell r="FS139">
            <v>1945.1350082983336</v>
          </cell>
          <cell r="FT139">
            <v>2.74</v>
          </cell>
          <cell r="FU139">
            <v>55.85</v>
          </cell>
          <cell r="FV139">
            <v>148252</v>
          </cell>
          <cell r="FW139">
            <v>0</v>
          </cell>
          <cell r="FX139">
            <v>148252</v>
          </cell>
          <cell r="FZ139">
            <v>758.40588715000001</v>
          </cell>
          <cell r="GA139">
            <v>0</v>
          </cell>
          <cell r="GB139">
            <v>14.109</v>
          </cell>
          <cell r="GC139">
            <v>0</v>
          </cell>
          <cell r="GD139">
            <v>323.55900000000003</v>
          </cell>
          <cell r="GE139">
            <v>323.55900000000003</v>
          </cell>
          <cell r="GF139">
            <v>0</v>
          </cell>
          <cell r="GG139">
            <v>0</v>
          </cell>
          <cell r="GH139">
            <v>5039</v>
          </cell>
          <cell r="GI139">
            <v>0</v>
          </cell>
          <cell r="GJ139">
            <v>5039</v>
          </cell>
          <cell r="GK139">
            <v>6140.1608410664994</v>
          </cell>
          <cell r="GL139">
            <v>0</v>
          </cell>
          <cell r="GM139">
            <v>258.77600000000001</v>
          </cell>
          <cell r="GN139">
            <v>0</v>
          </cell>
          <cell r="GO139">
            <v>1287.7640000000001</v>
          </cell>
          <cell r="GP139">
            <v>1232.03</v>
          </cell>
          <cell r="GQ139">
            <v>0</v>
          </cell>
          <cell r="GR139">
            <v>51.734000000000002</v>
          </cell>
          <cell r="GS139">
            <v>76404</v>
          </cell>
          <cell r="GT139">
            <v>0</v>
          </cell>
          <cell r="GU139">
            <v>76404</v>
          </cell>
          <cell r="GV139">
            <v>0</v>
          </cell>
          <cell r="GW139">
            <v>0</v>
          </cell>
          <cell r="GX139">
            <v>0</v>
          </cell>
          <cell r="GY139">
            <v>0</v>
          </cell>
          <cell r="GZ139">
            <v>0</v>
          </cell>
          <cell r="HA139">
            <v>0</v>
          </cell>
          <cell r="HB139">
            <v>0</v>
          </cell>
          <cell r="HC139">
            <v>0</v>
          </cell>
          <cell r="HD139">
            <v>0</v>
          </cell>
          <cell r="HE139">
            <v>0</v>
          </cell>
          <cell r="HF139">
            <v>0</v>
          </cell>
          <cell r="HG139">
            <v>0</v>
          </cell>
          <cell r="HH139">
            <v>0</v>
          </cell>
          <cell r="HI139">
            <v>0</v>
          </cell>
          <cell r="HJ139">
            <v>0</v>
          </cell>
          <cell r="HK139">
            <v>0</v>
          </cell>
          <cell r="HL139">
            <v>0</v>
          </cell>
          <cell r="HM139">
            <v>0</v>
          </cell>
          <cell r="HN139">
            <v>0</v>
          </cell>
          <cell r="HO139">
            <v>0</v>
          </cell>
          <cell r="HP139">
            <v>0</v>
          </cell>
          <cell r="HQ139">
            <v>0</v>
          </cell>
          <cell r="HR139">
            <v>1143.433344503333</v>
          </cell>
          <cell r="HS139">
            <v>0</v>
          </cell>
          <cell r="HT139">
            <v>105</v>
          </cell>
          <cell r="HU139">
            <v>0</v>
          </cell>
          <cell r="HV139">
            <v>0</v>
          </cell>
          <cell r="HW139">
            <v>0</v>
          </cell>
          <cell r="HX139">
            <v>0</v>
          </cell>
          <cell r="HY139">
            <v>0</v>
          </cell>
          <cell r="HZ139">
            <v>1</v>
          </cell>
          <cell r="IA139">
            <v>0</v>
          </cell>
          <cell r="IB139">
            <v>1</v>
          </cell>
          <cell r="IC139">
            <v>4996.7274965631668</v>
          </cell>
          <cell r="ID139">
            <v>0</v>
          </cell>
          <cell r="IE139">
            <v>153.77599999999998</v>
          </cell>
          <cell r="IF139">
            <v>0</v>
          </cell>
          <cell r="IG139">
            <v>1287.7640000000001</v>
          </cell>
          <cell r="IH139">
            <v>1232.03</v>
          </cell>
          <cell r="II139">
            <v>0</v>
          </cell>
          <cell r="IJ139">
            <v>51.734000000000002</v>
          </cell>
          <cell r="IK139">
            <v>76403</v>
          </cell>
          <cell r="IL139">
            <v>0</v>
          </cell>
          <cell r="IM139">
            <v>76403</v>
          </cell>
          <cell r="IN139">
            <v>0</v>
          </cell>
          <cell r="IO139">
            <v>0</v>
          </cell>
          <cell r="IP139">
            <v>0</v>
          </cell>
          <cell r="IQ139">
            <v>0</v>
          </cell>
          <cell r="IR139">
            <v>0</v>
          </cell>
          <cell r="IS139">
            <v>0</v>
          </cell>
          <cell r="IT139">
            <v>0</v>
          </cell>
          <cell r="IU139">
            <v>0</v>
          </cell>
          <cell r="IV139">
            <v>0</v>
          </cell>
          <cell r="IW139">
            <v>0</v>
          </cell>
          <cell r="IX139">
            <v>0</v>
          </cell>
          <cell r="IY139">
            <v>509.59348974</v>
          </cell>
          <cell r="IZ139">
            <v>0</v>
          </cell>
          <cell r="JA139">
            <v>24.921999999999997</v>
          </cell>
          <cell r="JB139">
            <v>0</v>
          </cell>
          <cell r="JC139">
            <v>377.14400000000001</v>
          </cell>
          <cell r="JD139">
            <v>377.14400000000001</v>
          </cell>
          <cell r="JE139">
            <v>0</v>
          </cell>
          <cell r="JF139">
            <v>0</v>
          </cell>
          <cell r="JG139">
            <v>33</v>
          </cell>
          <cell r="JH139">
            <v>0</v>
          </cell>
          <cell r="JI139">
            <v>33</v>
          </cell>
          <cell r="JJ139">
            <v>166.82267041</v>
          </cell>
          <cell r="JK139">
            <v>0</v>
          </cell>
          <cell r="JL139">
            <v>7.0890000000000004</v>
          </cell>
          <cell r="JM139">
            <v>0</v>
          </cell>
          <cell r="JN139">
            <v>126.196</v>
          </cell>
          <cell r="JO139">
            <v>126.196</v>
          </cell>
          <cell r="JP139">
            <v>0</v>
          </cell>
          <cell r="JQ139">
            <v>0</v>
          </cell>
          <cell r="JR139">
            <v>1</v>
          </cell>
          <cell r="JS139">
            <v>0</v>
          </cell>
          <cell r="JT139">
            <v>1</v>
          </cell>
          <cell r="JU139">
            <v>342.77081932999999</v>
          </cell>
          <cell r="JV139">
            <v>0</v>
          </cell>
          <cell r="JW139">
            <v>17.832999999999998</v>
          </cell>
          <cell r="JX139">
            <v>0</v>
          </cell>
          <cell r="JY139">
            <v>250.94800000000001</v>
          </cell>
          <cell r="JZ139">
            <v>250.94800000000001</v>
          </cell>
          <cell r="KA139">
            <v>0</v>
          </cell>
          <cell r="KB139">
            <v>0</v>
          </cell>
          <cell r="KC139">
            <v>32</v>
          </cell>
          <cell r="KD139">
            <v>0</v>
          </cell>
          <cell r="KE139">
            <v>32</v>
          </cell>
          <cell r="KF139">
            <v>0</v>
          </cell>
          <cell r="KG139">
            <v>0</v>
          </cell>
          <cell r="KH139">
            <v>0</v>
          </cell>
          <cell r="KI139">
            <v>0</v>
          </cell>
          <cell r="KJ139">
            <v>0</v>
          </cell>
          <cell r="KK139">
            <v>0</v>
          </cell>
          <cell r="KL139">
            <v>0</v>
          </cell>
          <cell r="KM139">
            <v>0</v>
          </cell>
          <cell r="KN139">
            <v>0</v>
          </cell>
          <cell r="KO139">
            <v>0</v>
          </cell>
          <cell r="KP139">
            <v>0</v>
          </cell>
          <cell r="KQ139">
            <v>0</v>
          </cell>
          <cell r="KR139">
            <v>0</v>
          </cell>
          <cell r="KS139">
            <v>0</v>
          </cell>
          <cell r="KT139">
            <v>0</v>
          </cell>
          <cell r="KU139">
            <v>0</v>
          </cell>
          <cell r="KV139">
            <v>0</v>
          </cell>
          <cell r="KW139">
            <v>0</v>
          </cell>
          <cell r="KX139">
            <v>0</v>
          </cell>
          <cell r="KY139">
            <v>0</v>
          </cell>
          <cell r="KZ139">
            <v>0</v>
          </cell>
          <cell r="LA139">
            <v>0</v>
          </cell>
          <cell r="LB139">
            <v>342.77081932999999</v>
          </cell>
          <cell r="LC139">
            <v>0</v>
          </cell>
          <cell r="LD139">
            <v>17.832999999999998</v>
          </cell>
          <cell r="LE139">
            <v>0</v>
          </cell>
          <cell r="LF139">
            <v>250.94800000000001</v>
          </cell>
          <cell r="LG139">
            <v>250.94800000000001</v>
          </cell>
          <cell r="LH139">
            <v>0</v>
          </cell>
          <cell r="LI139">
            <v>0</v>
          </cell>
          <cell r="LJ139">
            <v>32</v>
          </cell>
          <cell r="LK139">
            <v>0</v>
          </cell>
          <cell r="LL139">
            <v>32</v>
          </cell>
          <cell r="LQ139">
            <v>0</v>
          </cell>
          <cell r="LR139">
            <v>55.8</v>
          </cell>
          <cell r="LS139">
            <v>0</v>
          </cell>
          <cell r="LT139">
            <v>0</v>
          </cell>
          <cell r="LU139">
            <v>0</v>
          </cell>
          <cell r="LX139">
            <v>0</v>
          </cell>
          <cell r="LY139">
            <v>0</v>
          </cell>
          <cell r="LZ139">
            <v>0</v>
          </cell>
          <cell r="MA139">
            <v>0</v>
          </cell>
          <cell r="MB139">
            <v>0</v>
          </cell>
          <cell r="MC139">
            <v>0</v>
          </cell>
          <cell r="MD139">
            <v>0</v>
          </cell>
          <cell r="ME139">
            <v>0</v>
          </cell>
          <cell r="MF139">
            <v>0</v>
          </cell>
          <cell r="MG139">
            <v>0</v>
          </cell>
          <cell r="MH139">
            <v>0</v>
          </cell>
          <cell r="MI139">
            <v>0</v>
          </cell>
          <cell r="MJ139">
            <v>0</v>
          </cell>
          <cell r="MK139">
            <v>0</v>
          </cell>
          <cell r="ML139">
            <v>0</v>
          </cell>
          <cell r="MM139">
            <v>0</v>
          </cell>
          <cell r="MN139">
            <v>0</v>
          </cell>
          <cell r="MO139">
            <v>0</v>
          </cell>
          <cell r="MP139">
            <v>0</v>
          </cell>
          <cell r="MQ139">
            <v>0</v>
          </cell>
          <cell r="MR139">
            <v>0</v>
          </cell>
          <cell r="MS139">
            <v>0</v>
          </cell>
          <cell r="MT139">
            <v>0</v>
          </cell>
          <cell r="MU139">
            <v>0</v>
          </cell>
          <cell r="MV139">
            <v>0</v>
          </cell>
          <cell r="MW139">
            <v>0</v>
          </cell>
          <cell r="MX139">
            <v>0</v>
          </cell>
          <cell r="MY139">
            <v>0</v>
          </cell>
          <cell r="MZ139">
            <v>0</v>
          </cell>
          <cell r="NA139">
            <v>0</v>
          </cell>
          <cell r="NB139">
            <v>0</v>
          </cell>
          <cell r="NC139">
            <v>0</v>
          </cell>
          <cell r="ND139">
            <v>0</v>
          </cell>
          <cell r="NE139">
            <v>0</v>
          </cell>
          <cell r="NF139">
            <v>0</v>
          </cell>
          <cell r="NG139">
            <v>0</v>
          </cell>
          <cell r="NH139">
            <v>0</v>
          </cell>
          <cell r="NI139">
            <v>0</v>
          </cell>
          <cell r="NJ139">
            <v>0</v>
          </cell>
          <cell r="NK139">
            <v>0</v>
          </cell>
          <cell r="NL139">
            <v>0</v>
          </cell>
          <cell r="NM139">
            <v>0</v>
          </cell>
          <cell r="NN139">
            <v>0</v>
          </cell>
          <cell r="NO139">
            <v>0</v>
          </cell>
          <cell r="NP139">
            <v>0</v>
          </cell>
          <cell r="NQ139">
            <v>0</v>
          </cell>
          <cell r="NR139">
            <v>0</v>
          </cell>
          <cell r="NS139">
            <v>0</v>
          </cell>
          <cell r="NT139">
            <v>0</v>
          </cell>
          <cell r="NU139">
            <v>0</v>
          </cell>
          <cell r="NV139">
            <v>0</v>
          </cell>
          <cell r="NW139">
            <v>0</v>
          </cell>
          <cell r="NX139">
            <v>0</v>
          </cell>
          <cell r="NY139">
            <v>0</v>
          </cell>
          <cell r="NZ139">
            <v>0</v>
          </cell>
          <cell r="OA139">
            <v>0</v>
          </cell>
          <cell r="OB139">
            <v>0</v>
          </cell>
          <cell r="OC139">
            <v>0</v>
          </cell>
          <cell r="OD139">
            <v>0</v>
          </cell>
          <cell r="OE139">
            <v>0</v>
          </cell>
          <cell r="OF139">
            <v>0</v>
          </cell>
          <cell r="OG139">
            <v>0</v>
          </cell>
          <cell r="OH139">
            <v>0</v>
          </cell>
          <cell r="OI139">
            <v>0</v>
          </cell>
          <cell r="OJ139">
            <v>0</v>
          </cell>
          <cell r="OL139" t="str">
            <v>нд</v>
          </cell>
          <cell r="OM139" t="str">
            <v>нд</v>
          </cell>
          <cell r="ON139" t="str">
            <v>нд</v>
          </cell>
          <cell r="OO139" t="str">
            <v>нд</v>
          </cell>
          <cell r="OP139" t="str">
            <v>нд</v>
          </cell>
          <cell r="OT139">
            <v>9766.9821273165726</v>
          </cell>
          <cell r="OV139">
            <v>709.20500000000004</v>
          </cell>
          <cell r="OW139">
            <v>119.191</v>
          </cell>
          <cell r="OX139">
            <v>0</v>
          </cell>
          <cell r="OY139">
            <v>10851</v>
          </cell>
          <cell r="OZ139">
            <v>2146.0064287200003</v>
          </cell>
        </row>
        <row r="140">
          <cell r="A140" t="str">
            <v>Г</v>
          </cell>
          <cell r="B140" t="str">
            <v>1.3.2.1.2</v>
          </cell>
          <cell r="C140" t="str">
            <v>Модернизация, техническое перевооружение прочих объектов основных средств всего, в том числе:</v>
          </cell>
          <cell r="D140" t="str">
            <v>Г</v>
          </cell>
          <cell r="E140">
            <v>0</v>
          </cell>
          <cell r="H140">
            <v>0</v>
          </cell>
          <cell r="J140">
            <v>3932.6022027855006</v>
          </cell>
          <cell r="K140">
            <v>0</v>
          </cell>
          <cell r="L140">
            <v>3932.6022027855006</v>
          </cell>
          <cell r="M140">
            <v>818.12398278000001</v>
          </cell>
          <cell r="N140">
            <v>0</v>
          </cell>
          <cell r="O140">
            <v>245.11748446749993</v>
          </cell>
          <cell r="P140">
            <v>749.55393913499995</v>
          </cell>
          <cell r="Q140">
            <v>2119.8067964030001</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cell r="AO140">
            <v>0</v>
          </cell>
          <cell r="AP140">
            <v>0</v>
          </cell>
          <cell r="AQ140">
            <v>0</v>
          </cell>
          <cell r="AR140">
            <v>0</v>
          </cell>
          <cell r="AS140">
            <v>0</v>
          </cell>
          <cell r="AT140">
            <v>0</v>
          </cell>
          <cell r="AU140">
            <v>0</v>
          </cell>
          <cell r="AV140">
            <v>0</v>
          </cell>
          <cell r="AW140">
            <v>0</v>
          </cell>
          <cell r="AX140">
            <v>0</v>
          </cell>
          <cell r="AY140">
            <v>0</v>
          </cell>
          <cell r="AZ140">
            <v>0</v>
          </cell>
          <cell r="BA140">
            <v>0</v>
          </cell>
          <cell r="BB140" t="str">
            <v/>
          </cell>
          <cell r="BC140" t="str">
            <v/>
          </cell>
          <cell r="BD140" t="str">
            <v/>
          </cell>
          <cell r="BE140" t="str">
            <v/>
          </cell>
          <cell r="BF140">
            <v>0</v>
          </cell>
          <cell r="BG140">
            <v>0</v>
          </cell>
          <cell r="BH140">
            <v>0</v>
          </cell>
          <cell r="BI140">
            <v>0</v>
          </cell>
          <cell r="BJ140">
            <v>0</v>
          </cell>
          <cell r="BK140">
            <v>0</v>
          </cell>
          <cell r="BL140">
            <v>0</v>
          </cell>
          <cell r="BM140">
            <v>0</v>
          </cell>
          <cell r="BN140">
            <v>0</v>
          </cell>
          <cell r="BO140">
            <v>0</v>
          </cell>
          <cell r="BP140">
            <v>0</v>
          </cell>
          <cell r="BQ140">
            <v>0</v>
          </cell>
          <cell r="BR140">
            <v>0</v>
          </cell>
          <cell r="BS140">
            <v>0</v>
          </cell>
          <cell r="BT140">
            <v>0</v>
          </cell>
          <cell r="BU140">
            <v>0</v>
          </cell>
          <cell r="BV140">
            <v>0</v>
          </cell>
          <cell r="BW140">
            <v>0</v>
          </cell>
          <cell r="BX140">
            <v>0</v>
          </cell>
          <cell r="BY140">
            <v>0</v>
          </cell>
          <cell r="BZ140">
            <v>0</v>
          </cell>
          <cell r="CA140">
            <v>0</v>
          </cell>
          <cell r="CB140">
            <v>0</v>
          </cell>
          <cell r="CC140">
            <v>0</v>
          </cell>
          <cell r="CD140">
            <v>0</v>
          </cell>
          <cell r="CE140">
            <v>0</v>
          </cell>
          <cell r="CF140">
            <v>0</v>
          </cell>
          <cell r="CG140">
            <v>0</v>
          </cell>
          <cell r="CH140">
            <v>0</v>
          </cell>
          <cell r="CI140">
            <v>0</v>
          </cell>
          <cell r="CJ140">
            <v>0</v>
          </cell>
          <cell r="CK140">
            <v>0</v>
          </cell>
          <cell r="CL140">
            <v>0</v>
          </cell>
          <cell r="CM140">
            <v>0</v>
          </cell>
          <cell r="CN140">
            <v>0</v>
          </cell>
          <cell r="CO140">
            <v>0</v>
          </cell>
          <cell r="CP140">
            <v>0</v>
          </cell>
          <cell r="CQ140" t="str">
            <v/>
          </cell>
          <cell r="CR140" t="str">
            <v/>
          </cell>
          <cell r="CS140" t="str">
            <v/>
          </cell>
          <cell r="CT140" t="str">
            <v/>
          </cell>
          <cell r="CU140">
            <v>0</v>
          </cell>
          <cell r="CX140">
            <v>11773.071493446381</v>
          </cell>
          <cell r="CY140">
            <v>2007.6103241393257</v>
          </cell>
          <cell r="CZ140">
            <v>3841.5348877713004</v>
          </cell>
          <cell r="DA140">
            <v>3963.2928893735866</v>
          </cell>
          <cell r="DB140">
            <v>1960.6333921621663</v>
          </cell>
          <cell r="DE140">
            <v>0</v>
          </cell>
          <cell r="DG140">
            <v>2648.4101105499999</v>
          </cell>
          <cell r="DH140">
            <v>0</v>
          </cell>
          <cell r="DI140">
            <v>2648.4101105499999</v>
          </cell>
          <cell r="DJ140">
            <v>221.79169244000005</v>
          </cell>
          <cell r="DK140">
            <v>951.39924857999995</v>
          </cell>
          <cell r="DL140">
            <v>1337.37306115</v>
          </cell>
          <cell r="DM140">
            <v>137.84610837999995</v>
          </cell>
          <cell r="DN140">
            <v>3379.4845325921287</v>
          </cell>
          <cell r="DS140">
            <v>73</v>
          </cell>
          <cell r="DT140">
            <v>202.23975001333304</v>
          </cell>
          <cell r="DU140">
            <v>340.55043894068166</v>
          </cell>
          <cell r="DV140">
            <v>2763.6943436381139</v>
          </cell>
          <cell r="DW140">
            <v>202.23975001333304</v>
          </cell>
          <cell r="DX140" t="str">
            <v/>
          </cell>
          <cell r="DY140" t="str">
            <v/>
          </cell>
          <cell r="DZ140" t="str">
            <v/>
          </cell>
          <cell r="EA140" t="str">
            <v/>
          </cell>
          <cell r="EB140">
            <v>0</v>
          </cell>
          <cell r="EC140">
            <v>1131.7356273999999</v>
          </cell>
          <cell r="ED140">
            <v>17.569210549999998</v>
          </cell>
          <cell r="EE140">
            <v>335.6327546</v>
          </cell>
          <cell r="EF140">
            <v>669.69608814999992</v>
          </cell>
          <cell r="EG140">
            <v>108.83757410000001</v>
          </cell>
          <cell r="EH140">
            <v>210.02252780000001</v>
          </cell>
          <cell r="EI140">
            <v>3.2610385900000001</v>
          </cell>
          <cell r="EJ140">
            <v>51.45580812</v>
          </cell>
          <cell r="EK140">
            <v>131.85455195</v>
          </cell>
          <cell r="EL140">
            <v>23.451129139999999</v>
          </cell>
          <cell r="EM140">
            <v>921.71309960000008</v>
          </cell>
          <cell r="EN140">
            <v>14.308171959999999</v>
          </cell>
          <cell r="EO140">
            <v>284.17694647999997</v>
          </cell>
          <cell r="EP140">
            <v>537.84153619999995</v>
          </cell>
          <cell r="EQ140">
            <v>85.386444960000006</v>
          </cell>
          <cell r="ER140">
            <v>0</v>
          </cell>
          <cell r="ES140">
            <v>0</v>
          </cell>
          <cell r="ET140">
            <v>0</v>
          </cell>
          <cell r="EU140">
            <v>0</v>
          </cell>
          <cell r="EV140">
            <v>0</v>
          </cell>
          <cell r="EW140">
            <v>0</v>
          </cell>
          <cell r="EX140">
            <v>0</v>
          </cell>
          <cell r="EY140">
            <v>0</v>
          </cell>
          <cell r="EZ140">
            <v>0</v>
          </cell>
          <cell r="FA140">
            <v>0</v>
          </cell>
          <cell r="FB140">
            <v>921.71309960000008</v>
          </cell>
          <cell r="FC140">
            <v>14.308171959999999</v>
          </cell>
          <cell r="FD140">
            <v>284.17694647999997</v>
          </cell>
          <cell r="FE140">
            <v>537.84153619999995</v>
          </cell>
          <cell r="FF140">
            <v>85.386444960000006</v>
          </cell>
          <cell r="FG140" t="str">
            <v/>
          </cell>
          <cell r="FH140" t="str">
            <v/>
          </cell>
          <cell r="FI140" t="str">
            <v/>
          </cell>
          <cell r="FJ140" t="str">
            <v/>
          </cell>
          <cell r="FK140">
            <v>0</v>
          </cell>
          <cell r="FN140">
            <v>11773.071493446381</v>
          </cell>
          <cell r="FO140">
            <v>0</v>
          </cell>
          <cell r="FP140">
            <v>376.37899999999996</v>
          </cell>
          <cell r="FQ140">
            <v>0</v>
          </cell>
          <cell r="FR140">
            <v>2003.7250082983335</v>
          </cell>
          <cell r="FS140">
            <v>1945.1350082983336</v>
          </cell>
          <cell r="FT140">
            <v>2.74</v>
          </cell>
          <cell r="FU140">
            <v>55.85</v>
          </cell>
          <cell r="FV140">
            <v>148252</v>
          </cell>
          <cell r="FW140">
            <v>0</v>
          </cell>
          <cell r="FX140">
            <v>148252</v>
          </cell>
          <cell r="FZ140">
            <v>758.40588715000001</v>
          </cell>
          <cell r="GA140">
            <v>0</v>
          </cell>
          <cell r="GB140">
            <v>14.109</v>
          </cell>
          <cell r="GC140">
            <v>0</v>
          </cell>
          <cell r="GD140">
            <v>323.55900000000003</v>
          </cell>
          <cell r="GE140">
            <v>323.55900000000003</v>
          </cell>
          <cell r="GF140">
            <v>0</v>
          </cell>
          <cell r="GG140">
            <v>0</v>
          </cell>
          <cell r="GH140">
            <v>5039</v>
          </cell>
          <cell r="GI140">
            <v>0</v>
          </cell>
          <cell r="GJ140">
            <v>5039</v>
          </cell>
          <cell r="GK140">
            <v>6140.1608410664994</v>
          </cell>
          <cell r="GL140">
            <v>0</v>
          </cell>
          <cell r="GM140">
            <v>258.77600000000001</v>
          </cell>
          <cell r="GN140">
            <v>0</v>
          </cell>
          <cell r="GO140">
            <v>1287.7640000000001</v>
          </cell>
          <cell r="GP140">
            <v>1232.03</v>
          </cell>
          <cell r="GQ140">
            <v>0</v>
          </cell>
          <cell r="GR140">
            <v>51.734000000000002</v>
          </cell>
          <cell r="GS140">
            <v>76404</v>
          </cell>
          <cell r="GT140">
            <v>0</v>
          </cell>
          <cell r="GU140">
            <v>76404</v>
          </cell>
          <cell r="GV140">
            <v>0</v>
          </cell>
          <cell r="GW140">
            <v>0</v>
          </cell>
          <cell r="GX140">
            <v>0</v>
          </cell>
          <cell r="GY140">
            <v>0</v>
          </cell>
          <cell r="GZ140">
            <v>0</v>
          </cell>
          <cell r="HA140">
            <v>0</v>
          </cell>
          <cell r="HB140">
            <v>0</v>
          </cell>
          <cell r="HC140">
            <v>0</v>
          </cell>
          <cell r="HD140">
            <v>0</v>
          </cell>
          <cell r="HE140">
            <v>0</v>
          </cell>
          <cell r="HF140">
            <v>0</v>
          </cell>
          <cell r="HG140">
            <v>0</v>
          </cell>
          <cell r="HH140">
            <v>0</v>
          </cell>
          <cell r="HI140">
            <v>0</v>
          </cell>
          <cell r="HJ140">
            <v>0</v>
          </cell>
          <cell r="HK140">
            <v>0</v>
          </cell>
          <cell r="HL140">
            <v>0</v>
          </cell>
          <cell r="HM140">
            <v>0</v>
          </cell>
          <cell r="HN140">
            <v>0</v>
          </cell>
          <cell r="HO140">
            <v>0</v>
          </cell>
          <cell r="HP140">
            <v>0</v>
          </cell>
          <cell r="HQ140">
            <v>0</v>
          </cell>
          <cell r="HR140">
            <v>1143.433344503333</v>
          </cell>
          <cell r="HS140">
            <v>0</v>
          </cell>
          <cell r="HT140">
            <v>105</v>
          </cell>
          <cell r="HU140">
            <v>0</v>
          </cell>
          <cell r="HV140">
            <v>0</v>
          </cell>
          <cell r="HW140">
            <v>0</v>
          </cell>
          <cell r="HX140">
            <v>0</v>
          </cell>
          <cell r="HY140">
            <v>0</v>
          </cell>
          <cell r="HZ140">
            <v>1</v>
          </cell>
          <cell r="IA140">
            <v>0</v>
          </cell>
          <cell r="IB140">
            <v>1</v>
          </cell>
          <cell r="IC140">
            <v>4996.7274965631668</v>
          </cell>
          <cell r="ID140">
            <v>0</v>
          </cell>
          <cell r="IE140">
            <v>153.77599999999998</v>
          </cell>
          <cell r="IF140">
            <v>0</v>
          </cell>
          <cell r="IG140">
            <v>1287.7640000000001</v>
          </cell>
          <cell r="IH140">
            <v>1232.03</v>
          </cell>
          <cell r="II140">
            <v>0</v>
          </cell>
          <cell r="IJ140">
            <v>51.734000000000002</v>
          </cell>
          <cell r="IK140">
            <v>76403</v>
          </cell>
          <cell r="IL140">
            <v>0</v>
          </cell>
          <cell r="IM140">
            <v>76403</v>
          </cell>
          <cell r="IN140">
            <v>0</v>
          </cell>
          <cell r="IO140">
            <v>0</v>
          </cell>
          <cell r="IP140">
            <v>0</v>
          </cell>
          <cell r="IQ140">
            <v>0</v>
          </cell>
          <cell r="IR140">
            <v>0</v>
          </cell>
          <cell r="IS140">
            <v>0</v>
          </cell>
          <cell r="IT140">
            <v>0</v>
          </cell>
          <cell r="IU140">
            <v>0</v>
          </cell>
          <cell r="IV140">
            <v>0</v>
          </cell>
          <cell r="IW140">
            <v>0</v>
          </cell>
          <cell r="IX140">
            <v>0</v>
          </cell>
          <cell r="IY140">
            <v>509.59348974</v>
          </cell>
          <cell r="IZ140">
            <v>0</v>
          </cell>
          <cell r="JA140">
            <v>24.921999999999997</v>
          </cell>
          <cell r="JB140">
            <v>0</v>
          </cell>
          <cell r="JC140">
            <v>377.14400000000001</v>
          </cell>
          <cell r="JD140">
            <v>377.14400000000001</v>
          </cell>
          <cell r="JE140">
            <v>0</v>
          </cell>
          <cell r="JF140">
            <v>0</v>
          </cell>
          <cell r="JG140">
            <v>33</v>
          </cell>
          <cell r="JH140">
            <v>0</v>
          </cell>
          <cell r="JI140">
            <v>33</v>
          </cell>
          <cell r="JJ140">
            <v>166.82267041</v>
          </cell>
          <cell r="JK140">
            <v>0</v>
          </cell>
          <cell r="JL140">
            <v>7.0890000000000004</v>
          </cell>
          <cell r="JM140">
            <v>0</v>
          </cell>
          <cell r="JN140">
            <v>126.196</v>
          </cell>
          <cell r="JO140">
            <v>126.196</v>
          </cell>
          <cell r="JP140">
            <v>0</v>
          </cell>
          <cell r="JQ140">
            <v>0</v>
          </cell>
          <cell r="JR140">
            <v>1</v>
          </cell>
          <cell r="JS140">
            <v>0</v>
          </cell>
          <cell r="JT140">
            <v>1</v>
          </cell>
          <cell r="JU140">
            <v>342.77081932999999</v>
          </cell>
          <cell r="JV140">
            <v>0</v>
          </cell>
          <cell r="JW140">
            <v>17.832999999999998</v>
          </cell>
          <cell r="JX140">
            <v>0</v>
          </cell>
          <cell r="JY140">
            <v>250.94800000000001</v>
          </cell>
          <cell r="JZ140">
            <v>250.94800000000001</v>
          </cell>
          <cell r="KA140">
            <v>0</v>
          </cell>
          <cell r="KB140">
            <v>0</v>
          </cell>
          <cell r="KC140">
            <v>32</v>
          </cell>
          <cell r="KD140">
            <v>0</v>
          </cell>
          <cell r="KE140">
            <v>32</v>
          </cell>
          <cell r="KF140">
            <v>0</v>
          </cell>
          <cell r="KG140">
            <v>0</v>
          </cell>
          <cell r="KH140">
            <v>0</v>
          </cell>
          <cell r="KI140">
            <v>0</v>
          </cell>
          <cell r="KJ140">
            <v>0</v>
          </cell>
          <cell r="KK140">
            <v>0</v>
          </cell>
          <cell r="KL140">
            <v>0</v>
          </cell>
          <cell r="KM140">
            <v>0</v>
          </cell>
          <cell r="KN140">
            <v>0</v>
          </cell>
          <cell r="KO140">
            <v>0</v>
          </cell>
          <cell r="KP140">
            <v>0</v>
          </cell>
          <cell r="KQ140">
            <v>0</v>
          </cell>
          <cell r="KR140">
            <v>0</v>
          </cell>
          <cell r="KS140">
            <v>0</v>
          </cell>
          <cell r="KT140">
            <v>0</v>
          </cell>
          <cell r="KU140">
            <v>0</v>
          </cell>
          <cell r="KV140">
            <v>0</v>
          </cell>
          <cell r="KW140">
            <v>0</v>
          </cell>
          <cell r="KX140">
            <v>0</v>
          </cell>
          <cell r="KY140">
            <v>0</v>
          </cell>
          <cell r="KZ140">
            <v>0</v>
          </cell>
          <cell r="LA140">
            <v>0</v>
          </cell>
          <cell r="LB140">
            <v>342.77081932999999</v>
          </cell>
          <cell r="LC140">
            <v>0</v>
          </cell>
          <cell r="LD140">
            <v>17.832999999999998</v>
          </cell>
          <cell r="LE140">
            <v>0</v>
          </cell>
          <cell r="LF140">
            <v>250.94800000000001</v>
          </cell>
          <cell r="LG140">
            <v>250.94800000000001</v>
          </cell>
          <cell r="LH140">
            <v>0</v>
          </cell>
          <cell r="LI140">
            <v>0</v>
          </cell>
          <cell r="LJ140">
            <v>32</v>
          </cell>
          <cell r="LK140">
            <v>0</v>
          </cell>
          <cell r="LL140">
            <v>32</v>
          </cell>
          <cell r="LQ140">
            <v>0</v>
          </cell>
          <cell r="LR140">
            <v>55.8</v>
          </cell>
          <cell r="LS140">
            <v>0</v>
          </cell>
          <cell r="LT140">
            <v>0</v>
          </cell>
          <cell r="LU140">
            <v>0</v>
          </cell>
          <cell r="LX140">
            <v>0</v>
          </cell>
          <cell r="LY140">
            <v>0</v>
          </cell>
          <cell r="LZ140">
            <v>0</v>
          </cell>
          <cell r="MA140">
            <v>0</v>
          </cell>
          <cell r="MB140">
            <v>0</v>
          </cell>
          <cell r="MC140">
            <v>0</v>
          </cell>
          <cell r="MD140">
            <v>0</v>
          </cell>
          <cell r="ME140">
            <v>0</v>
          </cell>
          <cell r="MF140">
            <v>0</v>
          </cell>
          <cell r="MG140">
            <v>0</v>
          </cell>
          <cell r="MH140">
            <v>0</v>
          </cell>
          <cell r="MI140">
            <v>0</v>
          </cell>
          <cell r="MJ140">
            <v>0</v>
          </cell>
          <cell r="MK140">
            <v>0</v>
          </cell>
          <cell r="ML140">
            <v>0</v>
          </cell>
          <cell r="MM140">
            <v>0</v>
          </cell>
          <cell r="MN140">
            <v>0</v>
          </cell>
          <cell r="MO140">
            <v>0</v>
          </cell>
          <cell r="MP140">
            <v>0</v>
          </cell>
          <cell r="MQ140">
            <v>0</v>
          </cell>
          <cell r="MR140">
            <v>0</v>
          </cell>
          <cell r="MS140">
            <v>0</v>
          </cell>
          <cell r="MT140">
            <v>0</v>
          </cell>
          <cell r="MU140">
            <v>0</v>
          </cell>
          <cell r="MV140">
            <v>0</v>
          </cell>
          <cell r="MW140">
            <v>0</v>
          </cell>
          <cell r="MX140">
            <v>0</v>
          </cell>
          <cell r="MY140">
            <v>0</v>
          </cell>
          <cell r="MZ140">
            <v>0</v>
          </cell>
          <cell r="NA140">
            <v>0</v>
          </cell>
          <cell r="NB140">
            <v>0</v>
          </cell>
          <cell r="NC140">
            <v>0</v>
          </cell>
          <cell r="ND140">
            <v>0</v>
          </cell>
          <cell r="NE140">
            <v>0</v>
          </cell>
          <cell r="NF140">
            <v>0</v>
          </cell>
          <cell r="NG140">
            <v>0</v>
          </cell>
          <cell r="NH140">
            <v>0</v>
          </cell>
          <cell r="NI140">
            <v>0</v>
          </cell>
          <cell r="NJ140">
            <v>0</v>
          </cell>
          <cell r="NK140">
            <v>0</v>
          </cell>
          <cell r="NL140">
            <v>0</v>
          </cell>
          <cell r="NM140">
            <v>0</v>
          </cell>
          <cell r="NN140">
            <v>0</v>
          </cell>
          <cell r="NO140">
            <v>0</v>
          </cell>
          <cell r="NP140">
            <v>0</v>
          </cell>
          <cell r="NQ140">
            <v>0</v>
          </cell>
          <cell r="NR140">
            <v>0</v>
          </cell>
          <cell r="NS140">
            <v>0</v>
          </cell>
          <cell r="NT140">
            <v>0</v>
          </cell>
          <cell r="NU140">
            <v>0</v>
          </cell>
          <cell r="NV140">
            <v>0</v>
          </cell>
          <cell r="NW140">
            <v>0</v>
          </cell>
          <cell r="NX140">
            <v>0</v>
          </cell>
          <cell r="NY140">
            <v>0</v>
          </cell>
          <cell r="NZ140">
            <v>0</v>
          </cell>
          <cell r="OA140">
            <v>0</v>
          </cell>
          <cell r="OB140">
            <v>0</v>
          </cell>
          <cell r="OC140">
            <v>0</v>
          </cell>
          <cell r="OD140">
            <v>0</v>
          </cell>
          <cell r="OE140">
            <v>0</v>
          </cell>
          <cell r="OF140">
            <v>0</v>
          </cell>
          <cell r="OG140">
            <v>0</v>
          </cell>
          <cell r="OH140">
            <v>0</v>
          </cell>
          <cell r="OI140">
            <v>0</v>
          </cell>
          <cell r="OJ140">
            <v>0</v>
          </cell>
          <cell r="OL140" t="str">
            <v>нд</v>
          </cell>
          <cell r="OM140" t="str">
            <v>нд</v>
          </cell>
          <cell r="ON140" t="str">
            <v>нд</v>
          </cell>
          <cell r="OO140" t="str">
            <v>нд</v>
          </cell>
          <cell r="OP140" t="str">
            <v>нд</v>
          </cell>
          <cell r="OT140">
            <v>9766.9821273165726</v>
          </cell>
          <cell r="OV140">
            <v>709.20500000000004</v>
          </cell>
          <cell r="OW140">
            <v>119.191</v>
          </cell>
          <cell r="OX140">
            <v>0</v>
          </cell>
          <cell r="OY140">
            <v>10851</v>
          </cell>
          <cell r="OZ140">
            <v>2146.0064287200003</v>
          </cell>
        </row>
        <row r="141">
          <cell r="A141" t="str">
            <v>Г</v>
          </cell>
          <cell r="B141" t="str">
            <v>1.3.2.2</v>
          </cell>
          <cell r="C141" t="str">
            <v>Модернизация, техническое перевооружение линий связи и телекоммуникационных систем  всего, в том числе:</v>
          </cell>
          <cell r="D141" t="str">
            <v>Г</v>
          </cell>
          <cell r="E141">
            <v>0</v>
          </cell>
          <cell r="H141">
            <v>0</v>
          </cell>
          <cell r="J141">
            <v>3932.6022027855006</v>
          </cell>
          <cell r="K141">
            <v>0</v>
          </cell>
          <cell r="L141">
            <v>3932.6022027855006</v>
          </cell>
          <cell r="M141">
            <v>818.12398278000001</v>
          </cell>
          <cell r="N141">
            <v>0</v>
          </cell>
          <cell r="O141">
            <v>245.11748446749993</v>
          </cell>
          <cell r="P141">
            <v>749.55393913499995</v>
          </cell>
          <cell r="Q141">
            <v>2119.8067964030001</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cell r="AO141">
            <v>0</v>
          </cell>
          <cell r="AP141">
            <v>0</v>
          </cell>
          <cell r="AQ141">
            <v>0</v>
          </cell>
          <cell r="AR141">
            <v>0</v>
          </cell>
          <cell r="AS141">
            <v>0</v>
          </cell>
          <cell r="AT141">
            <v>0</v>
          </cell>
          <cell r="AU141">
            <v>0</v>
          </cell>
          <cell r="AV141">
            <v>0</v>
          </cell>
          <cell r="AW141">
            <v>0</v>
          </cell>
          <cell r="AX141">
            <v>0</v>
          </cell>
          <cell r="AY141">
            <v>0</v>
          </cell>
          <cell r="AZ141">
            <v>0</v>
          </cell>
          <cell r="BA141">
            <v>0</v>
          </cell>
          <cell r="BB141" t="str">
            <v/>
          </cell>
          <cell r="BC141" t="str">
            <v/>
          </cell>
          <cell r="BD141" t="str">
            <v/>
          </cell>
          <cell r="BE141" t="str">
            <v/>
          </cell>
          <cell r="BF141">
            <v>0</v>
          </cell>
          <cell r="BG141">
            <v>0</v>
          </cell>
          <cell r="BH141">
            <v>0</v>
          </cell>
          <cell r="BI141">
            <v>0</v>
          </cell>
          <cell r="BJ141">
            <v>0</v>
          </cell>
          <cell r="BK141">
            <v>0</v>
          </cell>
          <cell r="BL141">
            <v>0</v>
          </cell>
          <cell r="BM141">
            <v>0</v>
          </cell>
          <cell r="BN141">
            <v>0</v>
          </cell>
          <cell r="BO141">
            <v>0</v>
          </cell>
          <cell r="BP141">
            <v>0</v>
          </cell>
          <cell r="BQ141">
            <v>0</v>
          </cell>
          <cell r="BR141">
            <v>0</v>
          </cell>
          <cell r="BS141">
            <v>0</v>
          </cell>
          <cell r="BT141">
            <v>0</v>
          </cell>
          <cell r="BU141">
            <v>0</v>
          </cell>
          <cell r="BV141">
            <v>0</v>
          </cell>
          <cell r="BW141">
            <v>0</v>
          </cell>
          <cell r="BX141">
            <v>0</v>
          </cell>
          <cell r="BY141">
            <v>0</v>
          </cell>
          <cell r="BZ141">
            <v>0</v>
          </cell>
          <cell r="CA141">
            <v>0</v>
          </cell>
          <cell r="CB141">
            <v>0</v>
          </cell>
          <cell r="CC141">
            <v>0</v>
          </cell>
          <cell r="CD141">
            <v>0</v>
          </cell>
          <cell r="CE141">
            <v>0</v>
          </cell>
          <cell r="CF141">
            <v>0</v>
          </cell>
          <cell r="CG141">
            <v>0</v>
          </cell>
          <cell r="CH141">
            <v>0</v>
          </cell>
          <cell r="CI141">
            <v>0</v>
          </cell>
          <cell r="CJ141">
            <v>0</v>
          </cell>
          <cell r="CK141">
            <v>0</v>
          </cell>
          <cell r="CL141">
            <v>0</v>
          </cell>
          <cell r="CM141">
            <v>0</v>
          </cell>
          <cell r="CN141">
            <v>0</v>
          </cell>
          <cell r="CO141">
            <v>0</v>
          </cell>
          <cell r="CP141">
            <v>0</v>
          </cell>
          <cell r="CQ141" t="str">
            <v/>
          </cell>
          <cell r="CR141" t="str">
            <v/>
          </cell>
          <cell r="CS141" t="str">
            <v/>
          </cell>
          <cell r="CT141" t="str">
            <v/>
          </cell>
          <cell r="CU141">
            <v>0</v>
          </cell>
          <cell r="CX141">
            <v>11773.071493446381</v>
          </cell>
          <cell r="CY141">
            <v>2007.6103241393257</v>
          </cell>
          <cell r="CZ141">
            <v>3841.5348877713004</v>
          </cell>
          <cell r="DA141">
            <v>3963.2928893735866</v>
          </cell>
          <cell r="DB141">
            <v>1960.6333921621663</v>
          </cell>
          <cell r="DE141">
            <v>0</v>
          </cell>
          <cell r="DG141">
            <v>2648.4101105499999</v>
          </cell>
          <cell r="DH141">
            <v>0</v>
          </cell>
          <cell r="DI141">
            <v>2648.4101105499999</v>
          </cell>
          <cell r="DJ141">
            <v>221.79169244000005</v>
          </cell>
          <cell r="DK141">
            <v>951.39924857999995</v>
          </cell>
          <cell r="DL141">
            <v>1337.37306115</v>
          </cell>
          <cell r="DM141">
            <v>137.84610837999995</v>
          </cell>
          <cell r="DN141">
            <v>3379.4845325921287</v>
          </cell>
          <cell r="DS141">
            <v>73</v>
          </cell>
          <cell r="DT141">
            <v>202.23975001333304</v>
          </cell>
          <cell r="DU141">
            <v>340.55043894068166</v>
          </cell>
          <cell r="DV141">
            <v>2763.6943436381139</v>
          </cell>
          <cell r="DW141">
            <v>202.23975001333304</v>
          </cell>
          <cell r="DX141" t="str">
            <v/>
          </cell>
          <cell r="DY141" t="str">
            <v/>
          </cell>
          <cell r="DZ141" t="str">
            <v/>
          </cell>
          <cell r="EA141" t="str">
            <v/>
          </cell>
          <cell r="EB141">
            <v>0</v>
          </cell>
          <cell r="EC141">
            <v>1131.7356273999999</v>
          </cell>
          <cell r="ED141">
            <v>17.569210549999998</v>
          </cell>
          <cell r="EE141">
            <v>335.6327546</v>
          </cell>
          <cell r="EF141">
            <v>669.69608814999992</v>
          </cell>
          <cell r="EG141">
            <v>108.83757410000001</v>
          </cell>
          <cell r="EH141">
            <v>210.02252780000001</v>
          </cell>
          <cell r="EI141">
            <v>3.2610385900000001</v>
          </cell>
          <cell r="EJ141">
            <v>51.45580812</v>
          </cell>
          <cell r="EK141">
            <v>131.85455195</v>
          </cell>
          <cell r="EL141">
            <v>23.451129139999999</v>
          </cell>
          <cell r="EM141">
            <v>921.71309960000008</v>
          </cell>
          <cell r="EN141">
            <v>14.308171959999999</v>
          </cell>
          <cell r="EO141">
            <v>284.17694647999997</v>
          </cell>
          <cell r="EP141">
            <v>537.84153619999995</v>
          </cell>
          <cell r="EQ141">
            <v>85.386444960000006</v>
          </cell>
          <cell r="ER141">
            <v>0</v>
          </cell>
          <cell r="ES141">
            <v>0</v>
          </cell>
          <cell r="ET141">
            <v>0</v>
          </cell>
          <cell r="EU141">
            <v>0</v>
          </cell>
          <cell r="EV141">
            <v>0</v>
          </cell>
          <cell r="EW141">
            <v>0</v>
          </cell>
          <cell r="EX141">
            <v>0</v>
          </cell>
          <cell r="EY141">
            <v>0</v>
          </cell>
          <cell r="EZ141">
            <v>0</v>
          </cell>
          <cell r="FA141">
            <v>0</v>
          </cell>
          <cell r="FB141">
            <v>921.71309960000008</v>
          </cell>
          <cell r="FC141">
            <v>14.308171959999999</v>
          </cell>
          <cell r="FD141">
            <v>284.17694647999997</v>
          </cell>
          <cell r="FE141">
            <v>537.84153619999995</v>
          </cell>
          <cell r="FF141">
            <v>85.386444960000006</v>
          </cell>
          <cell r="FG141" t="str">
            <v/>
          </cell>
          <cell r="FH141" t="str">
            <v/>
          </cell>
          <cell r="FI141" t="str">
            <v/>
          </cell>
          <cell r="FJ141" t="str">
            <v/>
          </cell>
          <cell r="FK141">
            <v>0</v>
          </cell>
          <cell r="FN141">
            <v>11773.071493446381</v>
          </cell>
          <cell r="FO141">
            <v>0</v>
          </cell>
          <cell r="FP141">
            <v>376.37899999999996</v>
          </cell>
          <cell r="FQ141">
            <v>0</v>
          </cell>
          <cell r="FR141">
            <v>2003.7250082983335</v>
          </cell>
          <cell r="FS141">
            <v>1945.1350082983336</v>
          </cell>
          <cell r="FT141">
            <v>2.74</v>
          </cell>
          <cell r="FU141">
            <v>55.85</v>
          </cell>
          <cell r="FV141">
            <v>148252</v>
          </cell>
          <cell r="FW141">
            <v>0</v>
          </cell>
          <cell r="FX141">
            <v>148252</v>
          </cell>
          <cell r="FZ141">
            <v>758.40588715000001</v>
          </cell>
          <cell r="GA141">
            <v>0</v>
          </cell>
          <cell r="GB141">
            <v>14.109</v>
          </cell>
          <cell r="GC141">
            <v>0</v>
          </cell>
          <cell r="GD141">
            <v>323.55900000000003</v>
          </cell>
          <cell r="GE141">
            <v>323.55900000000003</v>
          </cell>
          <cell r="GF141">
            <v>0</v>
          </cell>
          <cell r="GG141">
            <v>0</v>
          </cell>
          <cell r="GH141">
            <v>5039</v>
          </cell>
          <cell r="GI141">
            <v>0</v>
          </cell>
          <cell r="GJ141">
            <v>5039</v>
          </cell>
          <cell r="GK141">
            <v>6140.1608410664994</v>
          </cell>
          <cell r="GL141">
            <v>0</v>
          </cell>
          <cell r="GM141">
            <v>258.77600000000001</v>
          </cell>
          <cell r="GN141">
            <v>0</v>
          </cell>
          <cell r="GO141">
            <v>1287.7640000000001</v>
          </cell>
          <cell r="GP141">
            <v>1232.03</v>
          </cell>
          <cell r="GQ141">
            <v>0</v>
          </cell>
          <cell r="GR141">
            <v>51.734000000000002</v>
          </cell>
          <cell r="GS141">
            <v>76404</v>
          </cell>
          <cell r="GT141">
            <v>0</v>
          </cell>
          <cell r="GU141">
            <v>76404</v>
          </cell>
          <cell r="GV141">
            <v>0</v>
          </cell>
          <cell r="GW141">
            <v>0</v>
          </cell>
          <cell r="GX141">
            <v>0</v>
          </cell>
          <cell r="GY141">
            <v>0</v>
          </cell>
          <cell r="GZ141">
            <v>0</v>
          </cell>
          <cell r="HA141">
            <v>0</v>
          </cell>
          <cell r="HB141">
            <v>0</v>
          </cell>
          <cell r="HC141">
            <v>0</v>
          </cell>
          <cell r="HD141">
            <v>0</v>
          </cell>
          <cell r="HE141">
            <v>0</v>
          </cell>
          <cell r="HF141">
            <v>0</v>
          </cell>
          <cell r="HG141">
            <v>0</v>
          </cell>
          <cell r="HH141">
            <v>0</v>
          </cell>
          <cell r="HI141">
            <v>0</v>
          </cell>
          <cell r="HJ141">
            <v>0</v>
          </cell>
          <cell r="HK141">
            <v>0</v>
          </cell>
          <cell r="HL141">
            <v>0</v>
          </cell>
          <cell r="HM141">
            <v>0</v>
          </cell>
          <cell r="HN141">
            <v>0</v>
          </cell>
          <cell r="HO141">
            <v>0</v>
          </cell>
          <cell r="HP141">
            <v>0</v>
          </cell>
          <cell r="HQ141">
            <v>0</v>
          </cell>
          <cell r="HR141">
            <v>1143.433344503333</v>
          </cell>
          <cell r="HS141">
            <v>0</v>
          </cell>
          <cell r="HT141">
            <v>105</v>
          </cell>
          <cell r="HU141">
            <v>0</v>
          </cell>
          <cell r="HV141">
            <v>0</v>
          </cell>
          <cell r="HW141">
            <v>0</v>
          </cell>
          <cell r="HX141">
            <v>0</v>
          </cell>
          <cell r="HY141">
            <v>0</v>
          </cell>
          <cell r="HZ141">
            <v>1</v>
          </cell>
          <cell r="IA141">
            <v>0</v>
          </cell>
          <cell r="IB141">
            <v>1</v>
          </cell>
          <cell r="IC141">
            <v>4996.7274965631668</v>
          </cell>
          <cell r="ID141">
            <v>0</v>
          </cell>
          <cell r="IE141">
            <v>153.77599999999998</v>
          </cell>
          <cell r="IF141">
            <v>0</v>
          </cell>
          <cell r="IG141">
            <v>1287.7640000000001</v>
          </cell>
          <cell r="IH141">
            <v>1232.03</v>
          </cell>
          <cell r="II141">
            <v>0</v>
          </cell>
          <cell r="IJ141">
            <v>51.734000000000002</v>
          </cell>
          <cell r="IK141">
            <v>76403</v>
          </cell>
          <cell r="IL141">
            <v>0</v>
          </cell>
          <cell r="IM141">
            <v>76403</v>
          </cell>
          <cell r="IN141">
            <v>0</v>
          </cell>
          <cell r="IO141">
            <v>0</v>
          </cell>
          <cell r="IP141">
            <v>0</v>
          </cell>
          <cell r="IQ141">
            <v>0</v>
          </cell>
          <cell r="IR141">
            <v>0</v>
          </cell>
          <cell r="IS141">
            <v>0</v>
          </cell>
          <cell r="IT141">
            <v>0</v>
          </cell>
          <cell r="IU141">
            <v>0</v>
          </cell>
          <cell r="IV141">
            <v>0</v>
          </cell>
          <cell r="IW141">
            <v>0</v>
          </cell>
          <cell r="IX141">
            <v>0</v>
          </cell>
          <cell r="IY141">
            <v>509.59348974</v>
          </cell>
          <cell r="IZ141">
            <v>0</v>
          </cell>
          <cell r="JA141">
            <v>24.921999999999997</v>
          </cell>
          <cell r="JB141">
            <v>0</v>
          </cell>
          <cell r="JC141">
            <v>377.14400000000001</v>
          </cell>
          <cell r="JD141">
            <v>377.14400000000001</v>
          </cell>
          <cell r="JE141">
            <v>0</v>
          </cell>
          <cell r="JF141">
            <v>0</v>
          </cell>
          <cell r="JG141">
            <v>33</v>
          </cell>
          <cell r="JH141">
            <v>0</v>
          </cell>
          <cell r="JI141">
            <v>33</v>
          </cell>
          <cell r="JJ141">
            <v>166.82267041</v>
          </cell>
          <cell r="JK141">
            <v>0</v>
          </cell>
          <cell r="JL141">
            <v>7.0890000000000004</v>
          </cell>
          <cell r="JM141">
            <v>0</v>
          </cell>
          <cell r="JN141">
            <v>126.196</v>
          </cell>
          <cell r="JO141">
            <v>126.196</v>
          </cell>
          <cell r="JP141">
            <v>0</v>
          </cell>
          <cell r="JQ141">
            <v>0</v>
          </cell>
          <cell r="JR141">
            <v>1</v>
          </cell>
          <cell r="JS141">
            <v>0</v>
          </cell>
          <cell r="JT141">
            <v>1</v>
          </cell>
          <cell r="JU141">
            <v>342.77081932999999</v>
          </cell>
          <cell r="JV141">
            <v>0</v>
          </cell>
          <cell r="JW141">
            <v>17.832999999999998</v>
          </cell>
          <cell r="JX141">
            <v>0</v>
          </cell>
          <cell r="JY141">
            <v>250.94800000000001</v>
          </cell>
          <cell r="JZ141">
            <v>250.94800000000001</v>
          </cell>
          <cell r="KA141">
            <v>0</v>
          </cell>
          <cell r="KB141">
            <v>0</v>
          </cell>
          <cell r="KC141">
            <v>32</v>
          </cell>
          <cell r="KD141">
            <v>0</v>
          </cell>
          <cell r="KE141">
            <v>32</v>
          </cell>
          <cell r="KF141">
            <v>0</v>
          </cell>
          <cell r="KG141">
            <v>0</v>
          </cell>
          <cell r="KH141">
            <v>0</v>
          </cell>
          <cell r="KI141">
            <v>0</v>
          </cell>
          <cell r="KJ141">
            <v>0</v>
          </cell>
          <cell r="KK141">
            <v>0</v>
          </cell>
          <cell r="KL141">
            <v>0</v>
          </cell>
          <cell r="KM141">
            <v>0</v>
          </cell>
          <cell r="KN141">
            <v>0</v>
          </cell>
          <cell r="KO141">
            <v>0</v>
          </cell>
          <cell r="KP141">
            <v>0</v>
          </cell>
          <cell r="KQ141">
            <v>0</v>
          </cell>
          <cell r="KR141">
            <v>0</v>
          </cell>
          <cell r="KS141">
            <v>0</v>
          </cell>
          <cell r="KT141">
            <v>0</v>
          </cell>
          <cell r="KU141">
            <v>0</v>
          </cell>
          <cell r="KV141">
            <v>0</v>
          </cell>
          <cell r="KW141">
            <v>0</v>
          </cell>
          <cell r="KX141">
            <v>0</v>
          </cell>
          <cell r="KY141">
            <v>0</v>
          </cell>
          <cell r="KZ141">
            <v>0</v>
          </cell>
          <cell r="LA141">
            <v>0</v>
          </cell>
          <cell r="LB141">
            <v>342.77081932999999</v>
          </cell>
          <cell r="LC141">
            <v>0</v>
          </cell>
          <cell r="LD141">
            <v>17.832999999999998</v>
          </cell>
          <cell r="LE141">
            <v>0</v>
          </cell>
          <cell r="LF141">
            <v>250.94800000000001</v>
          </cell>
          <cell r="LG141">
            <v>250.94800000000001</v>
          </cell>
          <cell r="LH141">
            <v>0</v>
          </cell>
          <cell r="LI141">
            <v>0</v>
          </cell>
          <cell r="LJ141">
            <v>32</v>
          </cell>
          <cell r="LK141">
            <v>0</v>
          </cell>
          <cell r="LL141">
            <v>32</v>
          </cell>
          <cell r="LQ141">
            <v>0</v>
          </cell>
          <cell r="LR141">
            <v>55.8</v>
          </cell>
          <cell r="LS141">
            <v>0</v>
          </cell>
          <cell r="LT141">
            <v>0</v>
          </cell>
          <cell r="LU141">
            <v>0</v>
          </cell>
          <cell r="LX141">
            <v>0</v>
          </cell>
          <cell r="LY141">
            <v>0</v>
          </cell>
          <cell r="LZ141">
            <v>0</v>
          </cell>
          <cell r="MA141">
            <v>0</v>
          </cell>
          <cell r="MB141">
            <v>0</v>
          </cell>
          <cell r="MC141">
            <v>0</v>
          </cell>
          <cell r="MD141">
            <v>0</v>
          </cell>
          <cell r="ME141">
            <v>0</v>
          </cell>
          <cell r="MF141">
            <v>0</v>
          </cell>
          <cell r="MG141">
            <v>0</v>
          </cell>
          <cell r="MH141">
            <v>0</v>
          </cell>
          <cell r="MI141">
            <v>0</v>
          </cell>
          <cell r="MJ141">
            <v>0</v>
          </cell>
          <cell r="MK141">
            <v>0</v>
          </cell>
          <cell r="ML141">
            <v>0</v>
          </cell>
          <cell r="MM141">
            <v>0</v>
          </cell>
          <cell r="MN141">
            <v>0</v>
          </cell>
          <cell r="MO141">
            <v>0</v>
          </cell>
          <cell r="MP141">
            <v>0</v>
          </cell>
          <cell r="MQ141">
            <v>0</v>
          </cell>
          <cell r="MR141">
            <v>0</v>
          </cell>
          <cell r="MS141">
            <v>0</v>
          </cell>
          <cell r="MT141">
            <v>0</v>
          </cell>
          <cell r="MU141">
            <v>0</v>
          </cell>
          <cell r="MV141">
            <v>0</v>
          </cell>
          <cell r="MW141">
            <v>0</v>
          </cell>
          <cell r="MX141">
            <v>0</v>
          </cell>
          <cell r="MY141">
            <v>0</v>
          </cell>
          <cell r="MZ141">
            <v>0</v>
          </cell>
          <cell r="NA141">
            <v>0</v>
          </cell>
          <cell r="NB141">
            <v>0</v>
          </cell>
          <cell r="NC141">
            <v>0</v>
          </cell>
          <cell r="ND141">
            <v>0</v>
          </cell>
          <cell r="NE141">
            <v>0</v>
          </cell>
          <cell r="NF141">
            <v>0</v>
          </cell>
          <cell r="NG141">
            <v>0</v>
          </cell>
          <cell r="NH141">
            <v>0</v>
          </cell>
          <cell r="NI141">
            <v>0</v>
          </cell>
          <cell r="NJ141">
            <v>0</v>
          </cell>
          <cell r="NK141">
            <v>0</v>
          </cell>
          <cell r="NL141">
            <v>0</v>
          </cell>
          <cell r="NM141">
            <v>0</v>
          </cell>
          <cell r="NN141">
            <v>0</v>
          </cell>
          <cell r="NO141">
            <v>0</v>
          </cell>
          <cell r="NP141">
            <v>0</v>
          </cell>
          <cell r="NQ141">
            <v>0</v>
          </cell>
          <cell r="NR141">
            <v>0</v>
          </cell>
          <cell r="NS141">
            <v>0</v>
          </cell>
          <cell r="NT141">
            <v>0</v>
          </cell>
          <cell r="NU141">
            <v>0</v>
          </cell>
          <cell r="NV141">
            <v>0</v>
          </cell>
          <cell r="NW141">
            <v>0</v>
          </cell>
          <cell r="NX141">
            <v>0</v>
          </cell>
          <cell r="NY141">
            <v>0</v>
          </cell>
          <cell r="NZ141">
            <v>0</v>
          </cell>
          <cell r="OA141">
            <v>0</v>
          </cell>
          <cell r="OB141">
            <v>0</v>
          </cell>
          <cell r="OC141">
            <v>0</v>
          </cell>
          <cell r="OD141">
            <v>0</v>
          </cell>
          <cell r="OE141">
            <v>0</v>
          </cell>
          <cell r="OF141">
            <v>0</v>
          </cell>
          <cell r="OG141">
            <v>0</v>
          </cell>
          <cell r="OH141">
            <v>0</v>
          </cell>
          <cell r="OI141">
            <v>0</v>
          </cell>
          <cell r="OJ141">
            <v>0</v>
          </cell>
          <cell r="OL141" t="str">
            <v>нд</v>
          </cell>
          <cell r="OM141" t="str">
            <v>нд</v>
          </cell>
          <cell r="ON141" t="str">
            <v>нд</v>
          </cell>
          <cell r="OO141" t="str">
            <v>нд</v>
          </cell>
          <cell r="OP141" t="str">
            <v>нд</v>
          </cell>
          <cell r="OT141">
            <v>9766.9821273165726</v>
          </cell>
          <cell r="OV141">
            <v>709.20500000000004</v>
          </cell>
          <cell r="OW141">
            <v>119.191</v>
          </cell>
          <cell r="OX141">
            <v>0</v>
          </cell>
          <cell r="OY141">
            <v>10851</v>
          </cell>
          <cell r="OZ141">
            <v>2146.0064287200003</v>
          </cell>
        </row>
        <row r="142">
          <cell r="A142" t="str">
            <v>Г</v>
          </cell>
          <cell r="B142" t="str">
            <v>1.3.2.3</v>
          </cell>
          <cell r="C142" t="str">
            <v>Модернизация, техническое перевооружение информационно-вычислительных систем всего, в том числе:</v>
          </cell>
          <cell r="D142" t="str">
            <v>Г</v>
          </cell>
          <cell r="E142">
            <v>0</v>
          </cell>
          <cell r="H142">
            <v>0</v>
          </cell>
          <cell r="J142">
            <v>3932.6022027855006</v>
          </cell>
          <cell r="K142">
            <v>0</v>
          </cell>
          <cell r="L142">
            <v>3932.6022027855006</v>
          </cell>
          <cell r="M142">
            <v>818.12398278000001</v>
          </cell>
          <cell r="N142">
            <v>0</v>
          </cell>
          <cell r="O142">
            <v>245.11748446749993</v>
          </cell>
          <cell r="P142">
            <v>749.55393913499995</v>
          </cell>
          <cell r="Q142">
            <v>2119.8067964030001</v>
          </cell>
          <cell r="R142">
            <v>0</v>
          </cell>
          <cell r="S142">
            <v>0</v>
          </cell>
          <cell r="T142">
            <v>0</v>
          </cell>
          <cell r="U142">
            <v>0</v>
          </cell>
          <cell r="V142">
            <v>0</v>
          </cell>
          <cell r="W142">
            <v>0</v>
          </cell>
          <cell r="X142">
            <v>0</v>
          </cell>
          <cell r="Y142">
            <v>0</v>
          </cell>
          <cell r="Z142">
            <v>0</v>
          </cell>
          <cell r="AA142">
            <v>0</v>
          </cell>
          <cell r="AB142">
            <v>0</v>
          </cell>
          <cell r="AC142">
            <v>0</v>
          </cell>
          <cell r="AD142">
            <v>0</v>
          </cell>
          <cell r="AE142">
            <v>0</v>
          </cell>
          <cell r="AF142">
            <v>0</v>
          </cell>
          <cell r="AG142">
            <v>0</v>
          </cell>
          <cell r="AH142">
            <v>0</v>
          </cell>
          <cell r="AI142">
            <v>0</v>
          </cell>
          <cell r="AJ142">
            <v>0</v>
          </cell>
          <cell r="AK142">
            <v>0</v>
          </cell>
          <cell r="AL142">
            <v>0</v>
          </cell>
          <cell r="AM142">
            <v>0</v>
          </cell>
          <cell r="AN142">
            <v>0</v>
          </cell>
          <cell r="AO142">
            <v>0</v>
          </cell>
          <cell r="AP142">
            <v>0</v>
          </cell>
          <cell r="AQ142">
            <v>0</v>
          </cell>
          <cell r="AR142">
            <v>0</v>
          </cell>
          <cell r="AS142">
            <v>0</v>
          </cell>
          <cell r="AT142">
            <v>0</v>
          </cell>
          <cell r="AU142">
            <v>0</v>
          </cell>
          <cell r="AV142">
            <v>0</v>
          </cell>
          <cell r="AW142">
            <v>0</v>
          </cell>
          <cell r="AX142">
            <v>0</v>
          </cell>
          <cell r="AY142">
            <v>0</v>
          </cell>
          <cell r="AZ142">
            <v>0</v>
          </cell>
          <cell r="BA142">
            <v>0</v>
          </cell>
          <cell r="BB142" t="str">
            <v/>
          </cell>
          <cell r="BC142" t="str">
            <v/>
          </cell>
          <cell r="BD142" t="str">
            <v/>
          </cell>
          <cell r="BE142" t="str">
            <v/>
          </cell>
          <cell r="BF142">
            <v>0</v>
          </cell>
          <cell r="BG142">
            <v>0</v>
          </cell>
          <cell r="BH142">
            <v>0</v>
          </cell>
          <cell r="BI142">
            <v>0</v>
          </cell>
          <cell r="BJ142">
            <v>0</v>
          </cell>
          <cell r="BK142">
            <v>0</v>
          </cell>
          <cell r="BL142">
            <v>0</v>
          </cell>
          <cell r="BM142">
            <v>0</v>
          </cell>
          <cell r="BN142">
            <v>0</v>
          </cell>
          <cell r="BO142">
            <v>0</v>
          </cell>
          <cell r="BP142">
            <v>0</v>
          </cell>
          <cell r="BQ142">
            <v>0</v>
          </cell>
          <cell r="BR142">
            <v>0</v>
          </cell>
          <cell r="BS142">
            <v>0</v>
          </cell>
          <cell r="BT142">
            <v>0</v>
          </cell>
          <cell r="BU142">
            <v>0</v>
          </cell>
          <cell r="BV142">
            <v>0</v>
          </cell>
          <cell r="BW142">
            <v>0</v>
          </cell>
          <cell r="BX142">
            <v>0</v>
          </cell>
          <cell r="BY142">
            <v>0</v>
          </cell>
          <cell r="BZ142">
            <v>0</v>
          </cell>
          <cell r="CA142">
            <v>0</v>
          </cell>
          <cell r="CB142">
            <v>0</v>
          </cell>
          <cell r="CC142">
            <v>0</v>
          </cell>
          <cell r="CD142">
            <v>0</v>
          </cell>
          <cell r="CE142">
            <v>0</v>
          </cell>
          <cell r="CF142">
            <v>0</v>
          </cell>
          <cell r="CG142">
            <v>0</v>
          </cell>
          <cell r="CH142">
            <v>0</v>
          </cell>
          <cell r="CI142">
            <v>0</v>
          </cell>
          <cell r="CJ142">
            <v>0</v>
          </cell>
          <cell r="CK142">
            <v>0</v>
          </cell>
          <cell r="CL142">
            <v>0</v>
          </cell>
          <cell r="CM142">
            <v>0</v>
          </cell>
          <cell r="CN142">
            <v>0</v>
          </cell>
          <cell r="CO142">
            <v>0</v>
          </cell>
          <cell r="CP142">
            <v>0</v>
          </cell>
          <cell r="CQ142" t="str">
            <v/>
          </cell>
          <cell r="CR142" t="str">
            <v/>
          </cell>
          <cell r="CS142" t="str">
            <v/>
          </cell>
          <cell r="CT142" t="str">
            <v/>
          </cell>
          <cell r="CU142">
            <v>0</v>
          </cell>
          <cell r="CX142">
            <v>11773.071493446381</v>
          </cell>
          <cell r="CY142">
            <v>2007.6103241393257</v>
          </cell>
          <cell r="CZ142">
            <v>3841.5348877713004</v>
          </cell>
          <cell r="DA142">
            <v>3963.2928893735866</v>
          </cell>
          <cell r="DB142">
            <v>1960.6333921621663</v>
          </cell>
          <cell r="DE142">
            <v>0</v>
          </cell>
          <cell r="DG142">
            <v>2648.4101105499999</v>
          </cell>
          <cell r="DH142">
            <v>0</v>
          </cell>
          <cell r="DI142">
            <v>2648.4101105499999</v>
          </cell>
          <cell r="DJ142">
            <v>221.79169244000005</v>
          </cell>
          <cell r="DK142">
            <v>951.39924857999995</v>
          </cell>
          <cell r="DL142">
            <v>1337.37306115</v>
          </cell>
          <cell r="DM142">
            <v>137.84610837999995</v>
          </cell>
          <cell r="DN142">
            <v>3379.4845325921287</v>
          </cell>
          <cell r="DS142">
            <v>73</v>
          </cell>
          <cell r="DT142">
            <v>202.23975001333304</v>
          </cell>
          <cell r="DU142">
            <v>340.55043894068166</v>
          </cell>
          <cell r="DV142">
            <v>2763.6943436381139</v>
          </cell>
          <cell r="DW142">
            <v>202.23975001333304</v>
          </cell>
          <cell r="DX142" t="str">
            <v/>
          </cell>
          <cell r="DY142" t="str">
            <v/>
          </cell>
          <cell r="DZ142" t="str">
            <v/>
          </cell>
          <cell r="EA142" t="str">
            <v/>
          </cell>
          <cell r="EB142">
            <v>0</v>
          </cell>
          <cell r="EC142">
            <v>1131.7356273999999</v>
          </cell>
          <cell r="ED142">
            <v>17.569210549999998</v>
          </cell>
          <cell r="EE142">
            <v>335.6327546</v>
          </cell>
          <cell r="EF142">
            <v>669.69608814999992</v>
          </cell>
          <cell r="EG142">
            <v>108.83757410000001</v>
          </cell>
          <cell r="EH142">
            <v>210.02252780000001</v>
          </cell>
          <cell r="EI142">
            <v>3.2610385900000001</v>
          </cell>
          <cell r="EJ142">
            <v>51.45580812</v>
          </cell>
          <cell r="EK142">
            <v>131.85455195</v>
          </cell>
          <cell r="EL142">
            <v>23.451129139999999</v>
          </cell>
          <cell r="EM142">
            <v>921.71309960000008</v>
          </cell>
          <cell r="EN142">
            <v>14.308171959999999</v>
          </cell>
          <cell r="EO142">
            <v>284.17694647999997</v>
          </cell>
          <cell r="EP142">
            <v>537.84153619999995</v>
          </cell>
          <cell r="EQ142">
            <v>85.386444960000006</v>
          </cell>
          <cell r="ER142">
            <v>0</v>
          </cell>
          <cell r="ES142">
            <v>0</v>
          </cell>
          <cell r="ET142">
            <v>0</v>
          </cell>
          <cell r="EU142">
            <v>0</v>
          </cell>
          <cell r="EV142">
            <v>0</v>
          </cell>
          <cell r="EW142">
            <v>0</v>
          </cell>
          <cell r="EX142">
            <v>0</v>
          </cell>
          <cell r="EY142">
            <v>0</v>
          </cell>
          <cell r="EZ142">
            <v>0</v>
          </cell>
          <cell r="FA142">
            <v>0</v>
          </cell>
          <cell r="FB142">
            <v>921.71309960000008</v>
          </cell>
          <cell r="FC142">
            <v>14.308171959999999</v>
          </cell>
          <cell r="FD142">
            <v>284.17694647999997</v>
          </cell>
          <cell r="FE142">
            <v>537.84153619999995</v>
          </cell>
          <cell r="FF142">
            <v>85.386444960000006</v>
          </cell>
          <cell r="FG142" t="str">
            <v/>
          </cell>
          <cell r="FH142" t="str">
            <v/>
          </cell>
          <cell r="FI142" t="str">
            <v/>
          </cell>
          <cell r="FJ142" t="str">
            <v/>
          </cell>
          <cell r="FK142">
            <v>0</v>
          </cell>
          <cell r="FN142">
            <v>11773.071493446381</v>
          </cell>
          <cell r="FO142">
            <v>0</v>
          </cell>
          <cell r="FP142">
            <v>376.37899999999996</v>
          </cell>
          <cell r="FQ142">
            <v>0</v>
          </cell>
          <cell r="FR142">
            <v>2003.7250082983335</v>
          </cell>
          <cell r="FS142">
            <v>1945.1350082983336</v>
          </cell>
          <cell r="FT142">
            <v>2.74</v>
          </cell>
          <cell r="FU142">
            <v>55.85</v>
          </cell>
          <cell r="FV142">
            <v>148252</v>
          </cell>
          <cell r="FW142">
            <v>0</v>
          </cell>
          <cell r="FX142">
            <v>148252</v>
          </cell>
          <cell r="FZ142">
            <v>758.40588715000001</v>
          </cell>
          <cell r="GA142">
            <v>0</v>
          </cell>
          <cell r="GB142">
            <v>14.109</v>
          </cell>
          <cell r="GC142">
            <v>0</v>
          </cell>
          <cell r="GD142">
            <v>323.55900000000003</v>
          </cell>
          <cell r="GE142">
            <v>323.55900000000003</v>
          </cell>
          <cell r="GF142">
            <v>0</v>
          </cell>
          <cell r="GG142">
            <v>0</v>
          </cell>
          <cell r="GH142">
            <v>5039</v>
          </cell>
          <cell r="GI142">
            <v>0</v>
          </cell>
          <cell r="GJ142">
            <v>5039</v>
          </cell>
          <cell r="GK142">
            <v>6140.1608410664994</v>
          </cell>
          <cell r="GL142">
            <v>0</v>
          </cell>
          <cell r="GM142">
            <v>258.77600000000001</v>
          </cell>
          <cell r="GN142">
            <v>0</v>
          </cell>
          <cell r="GO142">
            <v>1287.7640000000001</v>
          </cell>
          <cell r="GP142">
            <v>1232.03</v>
          </cell>
          <cell r="GQ142">
            <v>0</v>
          </cell>
          <cell r="GR142">
            <v>51.734000000000002</v>
          </cell>
          <cell r="GS142">
            <v>76404</v>
          </cell>
          <cell r="GT142">
            <v>0</v>
          </cell>
          <cell r="GU142">
            <v>76404</v>
          </cell>
          <cell r="GV142">
            <v>0</v>
          </cell>
          <cell r="GW142">
            <v>0</v>
          </cell>
          <cell r="GX142">
            <v>0</v>
          </cell>
          <cell r="GY142">
            <v>0</v>
          </cell>
          <cell r="GZ142">
            <v>0</v>
          </cell>
          <cell r="HA142">
            <v>0</v>
          </cell>
          <cell r="HB142">
            <v>0</v>
          </cell>
          <cell r="HC142">
            <v>0</v>
          </cell>
          <cell r="HD142">
            <v>0</v>
          </cell>
          <cell r="HE142">
            <v>0</v>
          </cell>
          <cell r="HF142">
            <v>0</v>
          </cell>
          <cell r="HG142">
            <v>0</v>
          </cell>
          <cell r="HH142">
            <v>0</v>
          </cell>
          <cell r="HI142">
            <v>0</v>
          </cell>
          <cell r="HJ142">
            <v>0</v>
          </cell>
          <cell r="HK142">
            <v>0</v>
          </cell>
          <cell r="HL142">
            <v>0</v>
          </cell>
          <cell r="HM142">
            <v>0</v>
          </cell>
          <cell r="HN142">
            <v>0</v>
          </cell>
          <cell r="HO142">
            <v>0</v>
          </cell>
          <cell r="HP142">
            <v>0</v>
          </cell>
          <cell r="HQ142">
            <v>0</v>
          </cell>
          <cell r="HR142">
            <v>1143.433344503333</v>
          </cell>
          <cell r="HS142">
            <v>0</v>
          </cell>
          <cell r="HT142">
            <v>105</v>
          </cell>
          <cell r="HU142">
            <v>0</v>
          </cell>
          <cell r="HV142">
            <v>0</v>
          </cell>
          <cell r="HW142">
            <v>0</v>
          </cell>
          <cell r="HX142">
            <v>0</v>
          </cell>
          <cell r="HY142">
            <v>0</v>
          </cell>
          <cell r="HZ142">
            <v>1</v>
          </cell>
          <cell r="IA142">
            <v>0</v>
          </cell>
          <cell r="IB142">
            <v>1</v>
          </cell>
          <cell r="IC142">
            <v>4996.7274965631668</v>
          </cell>
          <cell r="ID142">
            <v>0</v>
          </cell>
          <cell r="IE142">
            <v>153.77599999999998</v>
          </cell>
          <cell r="IF142">
            <v>0</v>
          </cell>
          <cell r="IG142">
            <v>1287.7640000000001</v>
          </cell>
          <cell r="IH142">
            <v>1232.03</v>
          </cell>
          <cell r="II142">
            <v>0</v>
          </cell>
          <cell r="IJ142">
            <v>51.734000000000002</v>
          </cell>
          <cell r="IK142">
            <v>76403</v>
          </cell>
          <cell r="IL142">
            <v>0</v>
          </cell>
          <cell r="IM142">
            <v>76403</v>
          </cell>
          <cell r="IN142">
            <v>0</v>
          </cell>
          <cell r="IO142">
            <v>0</v>
          </cell>
          <cell r="IP142">
            <v>0</v>
          </cell>
          <cell r="IQ142">
            <v>0</v>
          </cell>
          <cell r="IR142">
            <v>0</v>
          </cell>
          <cell r="IS142">
            <v>0</v>
          </cell>
          <cell r="IT142">
            <v>0</v>
          </cell>
          <cell r="IU142">
            <v>0</v>
          </cell>
          <cell r="IV142">
            <v>0</v>
          </cell>
          <cell r="IW142">
            <v>0</v>
          </cell>
          <cell r="IX142">
            <v>0</v>
          </cell>
          <cell r="IY142">
            <v>509.59348974</v>
          </cell>
          <cell r="IZ142">
            <v>0</v>
          </cell>
          <cell r="JA142">
            <v>24.921999999999997</v>
          </cell>
          <cell r="JB142">
            <v>0</v>
          </cell>
          <cell r="JC142">
            <v>377.14400000000001</v>
          </cell>
          <cell r="JD142">
            <v>377.14400000000001</v>
          </cell>
          <cell r="JE142">
            <v>0</v>
          </cell>
          <cell r="JF142">
            <v>0</v>
          </cell>
          <cell r="JG142">
            <v>33</v>
          </cell>
          <cell r="JH142">
            <v>0</v>
          </cell>
          <cell r="JI142">
            <v>33</v>
          </cell>
          <cell r="JJ142">
            <v>166.82267041</v>
          </cell>
          <cell r="JK142">
            <v>0</v>
          </cell>
          <cell r="JL142">
            <v>7.0890000000000004</v>
          </cell>
          <cell r="JM142">
            <v>0</v>
          </cell>
          <cell r="JN142">
            <v>126.196</v>
          </cell>
          <cell r="JO142">
            <v>126.196</v>
          </cell>
          <cell r="JP142">
            <v>0</v>
          </cell>
          <cell r="JQ142">
            <v>0</v>
          </cell>
          <cell r="JR142">
            <v>1</v>
          </cell>
          <cell r="JS142">
            <v>0</v>
          </cell>
          <cell r="JT142">
            <v>1</v>
          </cell>
          <cell r="JU142">
            <v>342.77081932999999</v>
          </cell>
          <cell r="JV142">
            <v>0</v>
          </cell>
          <cell r="JW142">
            <v>17.832999999999998</v>
          </cell>
          <cell r="JX142">
            <v>0</v>
          </cell>
          <cell r="JY142">
            <v>250.94800000000001</v>
          </cell>
          <cell r="JZ142">
            <v>250.94800000000001</v>
          </cell>
          <cell r="KA142">
            <v>0</v>
          </cell>
          <cell r="KB142">
            <v>0</v>
          </cell>
          <cell r="KC142">
            <v>32</v>
          </cell>
          <cell r="KD142">
            <v>0</v>
          </cell>
          <cell r="KE142">
            <v>32</v>
          </cell>
          <cell r="KF142">
            <v>0</v>
          </cell>
          <cell r="KG142">
            <v>0</v>
          </cell>
          <cell r="KH142">
            <v>0</v>
          </cell>
          <cell r="KI142">
            <v>0</v>
          </cell>
          <cell r="KJ142">
            <v>0</v>
          </cell>
          <cell r="KK142">
            <v>0</v>
          </cell>
          <cell r="KL142">
            <v>0</v>
          </cell>
          <cell r="KM142">
            <v>0</v>
          </cell>
          <cell r="KN142">
            <v>0</v>
          </cell>
          <cell r="KO142">
            <v>0</v>
          </cell>
          <cell r="KP142">
            <v>0</v>
          </cell>
          <cell r="KQ142">
            <v>0</v>
          </cell>
          <cell r="KR142">
            <v>0</v>
          </cell>
          <cell r="KS142">
            <v>0</v>
          </cell>
          <cell r="KT142">
            <v>0</v>
          </cell>
          <cell r="KU142">
            <v>0</v>
          </cell>
          <cell r="KV142">
            <v>0</v>
          </cell>
          <cell r="KW142">
            <v>0</v>
          </cell>
          <cell r="KX142">
            <v>0</v>
          </cell>
          <cell r="KY142">
            <v>0</v>
          </cell>
          <cell r="KZ142">
            <v>0</v>
          </cell>
          <cell r="LA142">
            <v>0</v>
          </cell>
          <cell r="LB142">
            <v>342.77081932999999</v>
          </cell>
          <cell r="LC142">
            <v>0</v>
          </cell>
          <cell r="LD142">
            <v>17.832999999999998</v>
          </cell>
          <cell r="LE142">
            <v>0</v>
          </cell>
          <cell r="LF142">
            <v>250.94800000000001</v>
          </cell>
          <cell r="LG142">
            <v>250.94800000000001</v>
          </cell>
          <cell r="LH142">
            <v>0</v>
          </cell>
          <cell r="LI142">
            <v>0</v>
          </cell>
          <cell r="LJ142">
            <v>32</v>
          </cell>
          <cell r="LK142">
            <v>0</v>
          </cell>
          <cell r="LL142">
            <v>32</v>
          </cell>
          <cell r="LQ142">
            <v>0</v>
          </cell>
          <cell r="LR142">
            <v>55.8</v>
          </cell>
          <cell r="LS142">
            <v>0</v>
          </cell>
          <cell r="LT142">
            <v>0</v>
          </cell>
          <cell r="LU142">
            <v>0</v>
          </cell>
          <cell r="LX142">
            <v>0</v>
          </cell>
          <cell r="LY142">
            <v>0</v>
          </cell>
          <cell r="LZ142">
            <v>0</v>
          </cell>
          <cell r="MA142">
            <v>0</v>
          </cell>
          <cell r="MB142">
            <v>0</v>
          </cell>
          <cell r="MC142">
            <v>0</v>
          </cell>
          <cell r="MD142">
            <v>0</v>
          </cell>
          <cell r="ME142">
            <v>0</v>
          </cell>
          <cell r="MF142">
            <v>0</v>
          </cell>
          <cell r="MG142">
            <v>0</v>
          </cell>
          <cell r="MH142">
            <v>0</v>
          </cell>
          <cell r="MI142">
            <v>0</v>
          </cell>
          <cell r="MJ142">
            <v>0</v>
          </cell>
          <cell r="MK142">
            <v>0</v>
          </cell>
          <cell r="ML142">
            <v>0</v>
          </cell>
          <cell r="MM142">
            <v>0</v>
          </cell>
          <cell r="MN142">
            <v>0</v>
          </cell>
          <cell r="MO142">
            <v>0</v>
          </cell>
          <cell r="MP142">
            <v>0</v>
          </cell>
          <cell r="MQ142">
            <v>0</v>
          </cell>
          <cell r="MR142">
            <v>0</v>
          </cell>
          <cell r="MS142">
            <v>0</v>
          </cell>
          <cell r="MT142">
            <v>0</v>
          </cell>
          <cell r="MU142">
            <v>0</v>
          </cell>
          <cell r="MV142">
            <v>0</v>
          </cell>
          <cell r="MW142">
            <v>0</v>
          </cell>
          <cell r="MX142">
            <v>0</v>
          </cell>
          <cell r="MY142">
            <v>0</v>
          </cell>
          <cell r="MZ142">
            <v>0</v>
          </cell>
          <cell r="NA142">
            <v>0</v>
          </cell>
          <cell r="NB142">
            <v>0</v>
          </cell>
          <cell r="NC142">
            <v>0</v>
          </cell>
          <cell r="ND142">
            <v>0</v>
          </cell>
          <cell r="NE142">
            <v>0</v>
          </cell>
          <cell r="NF142">
            <v>0</v>
          </cell>
          <cell r="NG142">
            <v>0</v>
          </cell>
          <cell r="NH142">
            <v>0</v>
          </cell>
          <cell r="NI142">
            <v>0</v>
          </cell>
          <cell r="NJ142">
            <v>0</v>
          </cell>
          <cell r="NK142">
            <v>0</v>
          </cell>
          <cell r="NL142">
            <v>0</v>
          </cell>
          <cell r="NM142">
            <v>0</v>
          </cell>
          <cell r="NN142">
            <v>0</v>
          </cell>
          <cell r="NO142">
            <v>0</v>
          </cell>
          <cell r="NP142">
            <v>0</v>
          </cell>
          <cell r="NQ142">
            <v>0</v>
          </cell>
          <cell r="NR142">
            <v>0</v>
          </cell>
          <cell r="NS142">
            <v>0</v>
          </cell>
          <cell r="NT142">
            <v>0</v>
          </cell>
          <cell r="NU142">
            <v>0</v>
          </cell>
          <cell r="NV142">
            <v>0</v>
          </cell>
          <cell r="NW142">
            <v>0</v>
          </cell>
          <cell r="NX142">
            <v>0</v>
          </cell>
          <cell r="NY142">
            <v>0</v>
          </cell>
          <cell r="NZ142">
            <v>0</v>
          </cell>
          <cell r="OA142">
            <v>0</v>
          </cell>
          <cell r="OB142">
            <v>0</v>
          </cell>
          <cell r="OC142">
            <v>0</v>
          </cell>
          <cell r="OD142">
            <v>0</v>
          </cell>
          <cell r="OE142">
            <v>0</v>
          </cell>
          <cell r="OF142">
            <v>0</v>
          </cell>
          <cell r="OG142">
            <v>0</v>
          </cell>
          <cell r="OH142">
            <v>0</v>
          </cell>
          <cell r="OI142">
            <v>0</v>
          </cell>
          <cell r="OJ142">
            <v>0</v>
          </cell>
          <cell r="OL142" t="str">
            <v>нд</v>
          </cell>
          <cell r="OM142" t="str">
            <v>нд</v>
          </cell>
          <cell r="ON142" t="str">
            <v>нд</v>
          </cell>
          <cell r="OO142" t="str">
            <v>нд</v>
          </cell>
          <cell r="OP142" t="str">
            <v>нд</v>
          </cell>
          <cell r="OT142">
            <v>9766.9821273165726</v>
          </cell>
          <cell r="OV142">
            <v>709.20500000000004</v>
          </cell>
          <cell r="OW142">
            <v>119.191</v>
          </cell>
          <cell r="OX142">
            <v>0</v>
          </cell>
          <cell r="OY142">
            <v>10851</v>
          </cell>
          <cell r="OZ142">
            <v>2146.0064287200003</v>
          </cell>
        </row>
        <row r="143">
          <cell r="A143" t="str">
            <v>Г</v>
          </cell>
          <cell r="B143" t="str">
            <v>1.3.2.5</v>
          </cell>
          <cell r="C143" t="str">
            <v>Модификация программ для ЭВМ всего, в том числе:</v>
          </cell>
          <cell r="D143" t="str">
            <v>Г</v>
          </cell>
          <cell r="E143">
            <v>0</v>
          </cell>
          <cell r="H143">
            <v>0</v>
          </cell>
          <cell r="J143">
            <v>3932.6022027855006</v>
          </cell>
          <cell r="K143">
            <v>0</v>
          </cell>
          <cell r="L143">
            <v>3932.6022027855006</v>
          </cell>
          <cell r="M143">
            <v>818.12398278000001</v>
          </cell>
          <cell r="N143">
            <v>0</v>
          </cell>
          <cell r="O143">
            <v>245.11748446749993</v>
          </cell>
          <cell r="P143">
            <v>749.55393913499995</v>
          </cell>
          <cell r="Q143">
            <v>2119.8067964030001</v>
          </cell>
          <cell r="R143">
            <v>0</v>
          </cell>
          <cell r="S143">
            <v>0</v>
          </cell>
          <cell r="T143">
            <v>0</v>
          </cell>
          <cell r="U143">
            <v>0</v>
          </cell>
          <cell r="V143">
            <v>0</v>
          </cell>
          <cell r="W143">
            <v>0</v>
          </cell>
          <cell r="X143">
            <v>0</v>
          </cell>
          <cell r="Y143">
            <v>0</v>
          </cell>
          <cell r="Z143">
            <v>0</v>
          </cell>
          <cell r="AA143">
            <v>0</v>
          </cell>
          <cell r="AB143">
            <v>0</v>
          </cell>
          <cell r="AC143">
            <v>0</v>
          </cell>
          <cell r="AD143">
            <v>0</v>
          </cell>
          <cell r="AE143">
            <v>0</v>
          </cell>
          <cell r="AF143">
            <v>0</v>
          </cell>
          <cell r="AG143">
            <v>0</v>
          </cell>
          <cell r="AH143">
            <v>0</v>
          </cell>
          <cell r="AI143">
            <v>0</v>
          </cell>
          <cell r="AJ143">
            <v>0</v>
          </cell>
          <cell r="AK143">
            <v>0</v>
          </cell>
          <cell r="AL143">
            <v>0</v>
          </cell>
          <cell r="AM143">
            <v>0</v>
          </cell>
          <cell r="AN143">
            <v>0</v>
          </cell>
          <cell r="AO143">
            <v>0</v>
          </cell>
          <cell r="AP143">
            <v>0</v>
          </cell>
          <cell r="AQ143">
            <v>0</v>
          </cell>
          <cell r="AR143">
            <v>0</v>
          </cell>
          <cell r="AS143">
            <v>0</v>
          </cell>
          <cell r="AT143">
            <v>0</v>
          </cell>
          <cell r="AU143">
            <v>0</v>
          </cell>
          <cell r="AV143">
            <v>0</v>
          </cell>
          <cell r="AW143">
            <v>0</v>
          </cell>
          <cell r="AX143">
            <v>0</v>
          </cell>
          <cell r="AY143">
            <v>0</v>
          </cell>
          <cell r="AZ143">
            <v>0</v>
          </cell>
          <cell r="BA143">
            <v>0</v>
          </cell>
          <cell r="BB143" t="str">
            <v/>
          </cell>
          <cell r="BC143" t="str">
            <v/>
          </cell>
          <cell r="BD143" t="str">
            <v/>
          </cell>
          <cell r="BE143" t="str">
            <v/>
          </cell>
          <cell r="BF143">
            <v>0</v>
          </cell>
          <cell r="BG143">
            <v>0</v>
          </cell>
          <cell r="BH143">
            <v>0</v>
          </cell>
          <cell r="BI143">
            <v>0</v>
          </cell>
          <cell r="BJ143">
            <v>0</v>
          </cell>
          <cell r="BK143">
            <v>0</v>
          </cell>
          <cell r="BL143">
            <v>0</v>
          </cell>
          <cell r="BM143">
            <v>0</v>
          </cell>
          <cell r="BN143">
            <v>0</v>
          </cell>
          <cell r="BO143">
            <v>0</v>
          </cell>
          <cell r="BP143">
            <v>0</v>
          </cell>
          <cell r="BQ143">
            <v>0</v>
          </cell>
          <cell r="BR143">
            <v>0</v>
          </cell>
          <cell r="BS143">
            <v>0</v>
          </cell>
          <cell r="BT143">
            <v>0</v>
          </cell>
          <cell r="BU143">
            <v>0</v>
          </cell>
          <cell r="BV143">
            <v>0</v>
          </cell>
          <cell r="BW143">
            <v>0</v>
          </cell>
          <cell r="BX143">
            <v>0</v>
          </cell>
          <cell r="BY143">
            <v>0</v>
          </cell>
          <cell r="BZ143">
            <v>0</v>
          </cell>
          <cell r="CA143">
            <v>0</v>
          </cell>
          <cell r="CB143">
            <v>0</v>
          </cell>
          <cell r="CC143">
            <v>0</v>
          </cell>
          <cell r="CD143">
            <v>0</v>
          </cell>
          <cell r="CE143">
            <v>0</v>
          </cell>
          <cell r="CF143">
            <v>0</v>
          </cell>
          <cell r="CG143">
            <v>0</v>
          </cell>
          <cell r="CH143">
            <v>0</v>
          </cell>
          <cell r="CI143">
            <v>0</v>
          </cell>
          <cell r="CJ143">
            <v>0</v>
          </cell>
          <cell r="CK143">
            <v>0</v>
          </cell>
          <cell r="CL143">
            <v>0</v>
          </cell>
          <cell r="CM143">
            <v>0</v>
          </cell>
          <cell r="CN143">
            <v>0</v>
          </cell>
          <cell r="CO143">
            <v>0</v>
          </cell>
          <cell r="CP143">
            <v>0</v>
          </cell>
          <cell r="CQ143" t="str">
            <v/>
          </cell>
          <cell r="CR143" t="str">
            <v/>
          </cell>
          <cell r="CS143" t="str">
            <v/>
          </cell>
          <cell r="CT143" t="str">
            <v/>
          </cell>
          <cell r="CU143">
            <v>0</v>
          </cell>
          <cell r="CX143">
            <v>11773.071493446381</v>
          </cell>
          <cell r="CY143">
            <v>2007.6103241393257</v>
          </cell>
          <cell r="CZ143">
            <v>3841.5348877713004</v>
          </cell>
          <cell r="DA143">
            <v>3963.2928893735866</v>
          </cell>
          <cell r="DB143">
            <v>1960.6333921621663</v>
          </cell>
          <cell r="DE143">
            <v>0</v>
          </cell>
          <cell r="DG143">
            <v>2648.4101105499999</v>
          </cell>
          <cell r="DH143">
            <v>0</v>
          </cell>
          <cell r="DI143">
            <v>2648.4101105499999</v>
          </cell>
          <cell r="DJ143">
            <v>221.79169244000005</v>
          </cell>
          <cell r="DK143">
            <v>951.39924857999995</v>
          </cell>
          <cell r="DL143">
            <v>1337.37306115</v>
          </cell>
          <cell r="DM143">
            <v>137.84610837999995</v>
          </cell>
          <cell r="DN143">
            <v>3379.4845325921287</v>
          </cell>
          <cell r="DS143">
            <v>73</v>
          </cell>
          <cell r="DT143">
            <v>202.23975001333304</v>
          </cell>
          <cell r="DU143">
            <v>340.55043894068166</v>
          </cell>
          <cell r="DV143">
            <v>2763.6943436381139</v>
          </cell>
          <cell r="DW143">
            <v>202.23975001333304</v>
          </cell>
          <cell r="DX143" t="str">
            <v/>
          </cell>
          <cell r="DY143" t="str">
            <v/>
          </cell>
          <cell r="DZ143" t="str">
            <v/>
          </cell>
          <cell r="EA143" t="str">
            <v/>
          </cell>
          <cell r="EB143">
            <v>0</v>
          </cell>
          <cell r="EC143">
            <v>1131.7356273999999</v>
          </cell>
          <cell r="ED143">
            <v>17.569210549999998</v>
          </cell>
          <cell r="EE143">
            <v>335.6327546</v>
          </cell>
          <cell r="EF143">
            <v>669.69608814999992</v>
          </cell>
          <cell r="EG143">
            <v>108.83757410000001</v>
          </cell>
          <cell r="EH143">
            <v>210.02252780000001</v>
          </cell>
          <cell r="EI143">
            <v>3.2610385900000001</v>
          </cell>
          <cell r="EJ143">
            <v>51.45580812</v>
          </cell>
          <cell r="EK143">
            <v>131.85455195</v>
          </cell>
          <cell r="EL143">
            <v>23.451129139999999</v>
          </cell>
          <cell r="EM143">
            <v>921.71309960000008</v>
          </cell>
          <cell r="EN143">
            <v>14.308171959999999</v>
          </cell>
          <cell r="EO143">
            <v>284.17694647999997</v>
          </cell>
          <cell r="EP143">
            <v>537.84153619999995</v>
          </cell>
          <cell r="EQ143">
            <v>85.386444960000006</v>
          </cell>
          <cell r="ER143">
            <v>0</v>
          </cell>
          <cell r="ES143">
            <v>0</v>
          </cell>
          <cell r="ET143">
            <v>0</v>
          </cell>
          <cell r="EU143">
            <v>0</v>
          </cell>
          <cell r="EV143">
            <v>0</v>
          </cell>
          <cell r="EW143">
            <v>0</v>
          </cell>
          <cell r="EX143">
            <v>0</v>
          </cell>
          <cell r="EY143">
            <v>0</v>
          </cell>
          <cell r="EZ143">
            <v>0</v>
          </cell>
          <cell r="FA143">
            <v>0</v>
          </cell>
          <cell r="FB143">
            <v>921.71309960000008</v>
          </cell>
          <cell r="FC143">
            <v>14.308171959999999</v>
          </cell>
          <cell r="FD143">
            <v>284.17694647999997</v>
          </cell>
          <cell r="FE143">
            <v>537.84153619999995</v>
          </cell>
          <cell r="FF143">
            <v>85.386444960000006</v>
          </cell>
          <cell r="FG143" t="str">
            <v/>
          </cell>
          <cell r="FH143" t="str">
            <v/>
          </cell>
          <cell r="FI143" t="str">
            <v/>
          </cell>
          <cell r="FJ143" t="str">
            <v/>
          </cell>
          <cell r="FK143">
            <v>0</v>
          </cell>
          <cell r="FN143">
            <v>11773.071493446381</v>
          </cell>
          <cell r="FO143">
            <v>0</v>
          </cell>
          <cell r="FP143">
            <v>376.37899999999996</v>
          </cell>
          <cell r="FQ143">
            <v>0</v>
          </cell>
          <cell r="FR143">
            <v>2003.7250082983335</v>
          </cell>
          <cell r="FS143">
            <v>1945.1350082983336</v>
          </cell>
          <cell r="FT143">
            <v>2.74</v>
          </cell>
          <cell r="FU143">
            <v>55.85</v>
          </cell>
          <cell r="FV143">
            <v>148252</v>
          </cell>
          <cell r="FW143">
            <v>0</v>
          </cell>
          <cell r="FX143">
            <v>148252</v>
          </cell>
          <cell r="FZ143">
            <v>758.40588715000001</v>
          </cell>
          <cell r="GA143">
            <v>0</v>
          </cell>
          <cell r="GB143">
            <v>14.109</v>
          </cell>
          <cell r="GC143">
            <v>0</v>
          </cell>
          <cell r="GD143">
            <v>323.55900000000003</v>
          </cell>
          <cell r="GE143">
            <v>323.55900000000003</v>
          </cell>
          <cell r="GF143">
            <v>0</v>
          </cell>
          <cell r="GG143">
            <v>0</v>
          </cell>
          <cell r="GH143">
            <v>5039</v>
          </cell>
          <cell r="GI143">
            <v>0</v>
          </cell>
          <cell r="GJ143">
            <v>5039</v>
          </cell>
          <cell r="GK143">
            <v>6140.1608410664994</v>
          </cell>
          <cell r="GL143">
            <v>0</v>
          </cell>
          <cell r="GM143">
            <v>258.77600000000001</v>
          </cell>
          <cell r="GN143">
            <v>0</v>
          </cell>
          <cell r="GO143">
            <v>1287.7640000000001</v>
          </cell>
          <cell r="GP143">
            <v>1232.03</v>
          </cell>
          <cell r="GQ143">
            <v>0</v>
          </cell>
          <cell r="GR143">
            <v>51.734000000000002</v>
          </cell>
          <cell r="GS143">
            <v>76404</v>
          </cell>
          <cell r="GT143">
            <v>0</v>
          </cell>
          <cell r="GU143">
            <v>76404</v>
          </cell>
          <cell r="GV143">
            <v>0</v>
          </cell>
          <cell r="GW143">
            <v>0</v>
          </cell>
          <cell r="GX143">
            <v>0</v>
          </cell>
          <cell r="GY143">
            <v>0</v>
          </cell>
          <cell r="GZ143">
            <v>0</v>
          </cell>
          <cell r="HA143">
            <v>0</v>
          </cell>
          <cell r="HB143">
            <v>0</v>
          </cell>
          <cell r="HC143">
            <v>0</v>
          </cell>
          <cell r="HD143">
            <v>0</v>
          </cell>
          <cell r="HE143">
            <v>0</v>
          </cell>
          <cell r="HF143">
            <v>0</v>
          </cell>
          <cell r="HG143">
            <v>0</v>
          </cell>
          <cell r="HH143">
            <v>0</v>
          </cell>
          <cell r="HI143">
            <v>0</v>
          </cell>
          <cell r="HJ143">
            <v>0</v>
          </cell>
          <cell r="HK143">
            <v>0</v>
          </cell>
          <cell r="HL143">
            <v>0</v>
          </cell>
          <cell r="HM143">
            <v>0</v>
          </cell>
          <cell r="HN143">
            <v>0</v>
          </cell>
          <cell r="HO143">
            <v>0</v>
          </cell>
          <cell r="HP143">
            <v>0</v>
          </cell>
          <cell r="HQ143">
            <v>0</v>
          </cell>
          <cell r="HR143">
            <v>1143.433344503333</v>
          </cell>
          <cell r="HS143">
            <v>0</v>
          </cell>
          <cell r="HT143">
            <v>105</v>
          </cell>
          <cell r="HU143">
            <v>0</v>
          </cell>
          <cell r="HV143">
            <v>0</v>
          </cell>
          <cell r="HW143">
            <v>0</v>
          </cell>
          <cell r="HX143">
            <v>0</v>
          </cell>
          <cell r="HY143">
            <v>0</v>
          </cell>
          <cell r="HZ143">
            <v>1</v>
          </cell>
          <cell r="IA143">
            <v>0</v>
          </cell>
          <cell r="IB143">
            <v>1</v>
          </cell>
          <cell r="IC143">
            <v>4996.7274965631668</v>
          </cell>
          <cell r="ID143">
            <v>0</v>
          </cell>
          <cell r="IE143">
            <v>153.77599999999998</v>
          </cell>
          <cell r="IF143">
            <v>0</v>
          </cell>
          <cell r="IG143">
            <v>1287.7640000000001</v>
          </cell>
          <cell r="IH143">
            <v>1232.03</v>
          </cell>
          <cell r="II143">
            <v>0</v>
          </cell>
          <cell r="IJ143">
            <v>51.734000000000002</v>
          </cell>
          <cell r="IK143">
            <v>76403</v>
          </cell>
          <cell r="IL143">
            <v>0</v>
          </cell>
          <cell r="IM143">
            <v>76403</v>
          </cell>
          <cell r="IN143">
            <v>0</v>
          </cell>
          <cell r="IO143">
            <v>0</v>
          </cell>
          <cell r="IP143">
            <v>0</v>
          </cell>
          <cell r="IQ143">
            <v>0</v>
          </cell>
          <cell r="IR143">
            <v>0</v>
          </cell>
          <cell r="IS143">
            <v>0</v>
          </cell>
          <cell r="IT143">
            <v>0</v>
          </cell>
          <cell r="IU143">
            <v>0</v>
          </cell>
          <cell r="IV143">
            <v>0</v>
          </cell>
          <cell r="IW143">
            <v>0</v>
          </cell>
          <cell r="IX143">
            <v>0</v>
          </cell>
          <cell r="IY143">
            <v>509.59348974</v>
          </cell>
          <cell r="IZ143">
            <v>0</v>
          </cell>
          <cell r="JA143">
            <v>24.921999999999997</v>
          </cell>
          <cell r="JB143">
            <v>0</v>
          </cell>
          <cell r="JC143">
            <v>377.14400000000001</v>
          </cell>
          <cell r="JD143">
            <v>377.14400000000001</v>
          </cell>
          <cell r="JE143">
            <v>0</v>
          </cell>
          <cell r="JF143">
            <v>0</v>
          </cell>
          <cell r="JG143">
            <v>33</v>
          </cell>
          <cell r="JH143">
            <v>0</v>
          </cell>
          <cell r="JI143">
            <v>33</v>
          </cell>
          <cell r="JJ143">
            <v>166.82267041</v>
          </cell>
          <cell r="JK143">
            <v>0</v>
          </cell>
          <cell r="JL143">
            <v>7.0890000000000004</v>
          </cell>
          <cell r="JM143">
            <v>0</v>
          </cell>
          <cell r="JN143">
            <v>126.196</v>
          </cell>
          <cell r="JO143">
            <v>126.196</v>
          </cell>
          <cell r="JP143">
            <v>0</v>
          </cell>
          <cell r="JQ143">
            <v>0</v>
          </cell>
          <cell r="JR143">
            <v>1</v>
          </cell>
          <cell r="JS143">
            <v>0</v>
          </cell>
          <cell r="JT143">
            <v>1</v>
          </cell>
          <cell r="JU143">
            <v>342.77081932999999</v>
          </cell>
          <cell r="JV143">
            <v>0</v>
          </cell>
          <cell r="JW143">
            <v>17.832999999999998</v>
          </cell>
          <cell r="JX143">
            <v>0</v>
          </cell>
          <cell r="JY143">
            <v>250.94800000000001</v>
          </cell>
          <cell r="JZ143">
            <v>250.94800000000001</v>
          </cell>
          <cell r="KA143">
            <v>0</v>
          </cell>
          <cell r="KB143">
            <v>0</v>
          </cell>
          <cell r="KC143">
            <v>32</v>
          </cell>
          <cell r="KD143">
            <v>0</v>
          </cell>
          <cell r="KE143">
            <v>32</v>
          </cell>
          <cell r="KF143">
            <v>0</v>
          </cell>
          <cell r="KG143">
            <v>0</v>
          </cell>
          <cell r="KH143">
            <v>0</v>
          </cell>
          <cell r="KI143">
            <v>0</v>
          </cell>
          <cell r="KJ143">
            <v>0</v>
          </cell>
          <cell r="KK143">
            <v>0</v>
          </cell>
          <cell r="KL143">
            <v>0</v>
          </cell>
          <cell r="KM143">
            <v>0</v>
          </cell>
          <cell r="KN143">
            <v>0</v>
          </cell>
          <cell r="KO143">
            <v>0</v>
          </cell>
          <cell r="KP143">
            <v>0</v>
          </cell>
          <cell r="KQ143">
            <v>0</v>
          </cell>
          <cell r="KR143">
            <v>0</v>
          </cell>
          <cell r="KS143">
            <v>0</v>
          </cell>
          <cell r="KT143">
            <v>0</v>
          </cell>
          <cell r="KU143">
            <v>0</v>
          </cell>
          <cell r="KV143">
            <v>0</v>
          </cell>
          <cell r="KW143">
            <v>0</v>
          </cell>
          <cell r="KX143">
            <v>0</v>
          </cell>
          <cell r="KY143">
            <v>0</v>
          </cell>
          <cell r="KZ143">
            <v>0</v>
          </cell>
          <cell r="LA143">
            <v>0</v>
          </cell>
          <cell r="LB143">
            <v>342.77081932999999</v>
          </cell>
          <cell r="LC143">
            <v>0</v>
          </cell>
          <cell r="LD143">
            <v>17.832999999999998</v>
          </cell>
          <cell r="LE143">
            <v>0</v>
          </cell>
          <cell r="LF143">
            <v>250.94800000000001</v>
          </cell>
          <cell r="LG143">
            <v>250.94800000000001</v>
          </cell>
          <cell r="LH143">
            <v>0</v>
          </cell>
          <cell r="LI143">
            <v>0</v>
          </cell>
          <cell r="LJ143">
            <v>32</v>
          </cell>
          <cell r="LK143">
            <v>0</v>
          </cell>
          <cell r="LL143">
            <v>32</v>
          </cell>
          <cell r="LQ143">
            <v>0</v>
          </cell>
          <cell r="LR143">
            <v>55.8</v>
          </cell>
          <cell r="LS143">
            <v>0</v>
          </cell>
          <cell r="LT143">
            <v>0</v>
          </cell>
          <cell r="LU143">
            <v>0</v>
          </cell>
          <cell r="LX143">
            <v>0</v>
          </cell>
          <cell r="LY143">
            <v>0</v>
          </cell>
          <cell r="LZ143">
            <v>0</v>
          </cell>
          <cell r="MA143">
            <v>0</v>
          </cell>
          <cell r="MB143">
            <v>0</v>
          </cell>
          <cell r="MC143">
            <v>0</v>
          </cell>
          <cell r="MD143">
            <v>0</v>
          </cell>
          <cell r="ME143">
            <v>0</v>
          </cell>
          <cell r="MF143">
            <v>0</v>
          </cell>
          <cell r="MG143">
            <v>0</v>
          </cell>
          <cell r="MH143">
            <v>0</v>
          </cell>
          <cell r="MI143">
            <v>0</v>
          </cell>
          <cell r="MJ143">
            <v>0</v>
          </cell>
          <cell r="MK143">
            <v>0</v>
          </cell>
          <cell r="ML143">
            <v>0</v>
          </cell>
          <cell r="MM143">
            <v>0</v>
          </cell>
          <cell r="MN143">
            <v>0</v>
          </cell>
          <cell r="MO143">
            <v>0</v>
          </cell>
          <cell r="MP143">
            <v>0</v>
          </cell>
          <cell r="MQ143">
            <v>0</v>
          </cell>
          <cell r="MR143">
            <v>0</v>
          </cell>
          <cell r="MS143">
            <v>0</v>
          </cell>
          <cell r="MT143">
            <v>0</v>
          </cell>
          <cell r="MU143">
            <v>0</v>
          </cell>
          <cell r="MV143">
            <v>0</v>
          </cell>
          <cell r="MW143">
            <v>0</v>
          </cell>
          <cell r="MX143">
            <v>0</v>
          </cell>
          <cell r="MY143">
            <v>0</v>
          </cell>
          <cell r="MZ143">
            <v>0</v>
          </cell>
          <cell r="NA143">
            <v>0</v>
          </cell>
          <cell r="NB143">
            <v>0</v>
          </cell>
          <cell r="NC143">
            <v>0</v>
          </cell>
          <cell r="ND143">
            <v>0</v>
          </cell>
          <cell r="NE143">
            <v>0</v>
          </cell>
          <cell r="NF143">
            <v>0</v>
          </cell>
          <cell r="NG143">
            <v>0</v>
          </cell>
          <cell r="NH143">
            <v>0</v>
          </cell>
          <cell r="NI143">
            <v>0</v>
          </cell>
          <cell r="NJ143">
            <v>0</v>
          </cell>
          <cell r="NK143">
            <v>0</v>
          </cell>
          <cell r="NL143">
            <v>0</v>
          </cell>
          <cell r="NM143">
            <v>0</v>
          </cell>
          <cell r="NN143">
            <v>0</v>
          </cell>
          <cell r="NO143">
            <v>0</v>
          </cell>
          <cell r="NP143">
            <v>0</v>
          </cell>
          <cell r="NQ143">
            <v>0</v>
          </cell>
          <cell r="NR143">
            <v>0</v>
          </cell>
          <cell r="NS143">
            <v>0</v>
          </cell>
          <cell r="NT143">
            <v>0</v>
          </cell>
          <cell r="NU143">
            <v>0</v>
          </cell>
          <cell r="NV143">
            <v>0</v>
          </cell>
          <cell r="NW143">
            <v>0</v>
          </cell>
          <cell r="NX143">
            <v>0</v>
          </cell>
          <cell r="NY143">
            <v>0</v>
          </cell>
          <cell r="NZ143">
            <v>0</v>
          </cell>
          <cell r="OA143">
            <v>0</v>
          </cell>
          <cell r="OB143">
            <v>0</v>
          </cell>
          <cell r="OC143">
            <v>0</v>
          </cell>
          <cell r="OD143">
            <v>0</v>
          </cell>
          <cell r="OE143">
            <v>0</v>
          </cell>
          <cell r="OF143">
            <v>0</v>
          </cell>
          <cell r="OG143">
            <v>0</v>
          </cell>
          <cell r="OH143">
            <v>0</v>
          </cell>
          <cell r="OI143">
            <v>0</v>
          </cell>
          <cell r="OJ143">
            <v>0</v>
          </cell>
          <cell r="OL143" t="str">
            <v>нд</v>
          </cell>
          <cell r="OM143" t="str">
            <v>нд</v>
          </cell>
          <cell r="ON143" t="str">
            <v>нд</v>
          </cell>
          <cell r="OO143" t="str">
            <v>нд</v>
          </cell>
          <cell r="OP143" t="str">
            <v>нд</v>
          </cell>
          <cell r="OT143">
            <v>9766.9821273165726</v>
          </cell>
          <cell r="OV143">
            <v>709.20500000000004</v>
          </cell>
          <cell r="OW143">
            <v>119.191</v>
          </cell>
          <cell r="OX143">
            <v>0</v>
          </cell>
          <cell r="OY143">
            <v>10851</v>
          </cell>
          <cell r="OZ143">
            <v>2146.0064287200003</v>
          </cell>
        </row>
        <row r="144">
          <cell r="A144" t="str">
            <v>Г</v>
          </cell>
          <cell r="B144" t="str">
            <v>1.3.3</v>
          </cell>
          <cell r="C144" t="str">
            <v>Новое строительство, создание, покупка, всего, в том числе:</v>
          </cell>
          <cell r="D144" t="str">
            <v>Г</v>
          </cell>
          <cell r="E144">
            <v>0</v>
          </cell>
          <cell r="H144">
            <v>0</v>
          </cell>
          <cell r="J144">
            <v>3932.6022027855006</v>
          </cell>
          <cell r="K144">
            <v>0</v>
          </cell>
          <cell r="L144">
            <v>3932.6022027855006</v>
          </cell>
          <cell r="M144">
            <v>818.12398278000001</v>
          </cell>
          <cell r="N144">
            <v>0</v>
          </cell>
          <cell r="O144">
            <v>245.11748446749993</v>
          </cell>
          <cell r="P144">
            <v>749.55393913499995</v>
          </cell>
          <cell r="Q144">
            <v>2119.8067964030001</v>
          </cell>
          <cell r="R144">
            <v>0</v>
          </cell>
          <cell r="S144">
            <v>0</v>
          </cell>
          <cell r="T144">
            <v>0</v>
          </cell>
          <cell r="U144">
            <v>0</v>
          </cell>
          <cell r="V144">
            <v>0</v>
          </cell>
          <cell r="W144">
            <v>0</v>
          </cell>
          <cell r="X144">
            <v>0</v>
          </cell>
          <cell r="Y144">
            <v>0</v>
          </cell>
          <cell r="Z144">
            <v>0</v>
          </cell>
          <cell r="AA144">
            <v>0</v>
          </cell>
          <cell r="AB144">
            <v>0</v>
          </cell>
          <cell r="AC144">
            <v>0</v>
          </cell>
          <cell r="AD144">
            <v>0</v>
          </cell>
          <cell r="AE144">
            <v>0</v>
          </cell>
          <cell r="AF144">
            <v>0</v>
          </cell>
          <cell r="AG144">
            <v>0</v>
          </cell>
          <cell r="AH144">
            <v>0</v>
          </cell>
          <cell r="AI144">
            <v>0</v>
          </cell>
          <cell r="AJ144">
            <v>0</v>
          </cell>
          <cell r="AK144">
            <v>0</v>
          </cell>
          <cell r="AL144">
            <v>0</v>
          </cell>
          <cell r="AM144">
            <v>0</v>
          </cell>
          <cell r="AN144">
            <v>0</v>
          </cell>
          <cell r="AO144">
            <v>0</v>
          </cell>
          <cell r="AP144">
            <v>0</v>
          </cell>
          <cell r="AQ144">
            <v>0</v>
          </cell>
          <cell r="AR144">
            <v>0</v>
          </cell>
          <cell r="AS144">
            <v>0</v>
          </cell>
          <cell r="AT144">
            <v>0</v>
          </cell>
          <cell r="AU144">
            <v>0</v>
          </cell>
          <cell r="AV144">
            <v>0</v>
          </cell>
          <cell r="AW144">
            <v>0</v>
          </cell>
          <cell r="AX144">
            <v>0</v>
          </cell>
          <cell r="AY144">
            <v>0</v>
          </cell>
          <cell r="AZ144">
            <v>0</v>
          </cell>
          <cell r="BA144">
            <v>0</v>
          </cell>
          <cell r="BB144" t="str">
            <v/>
          </cell>
          <cell r="BC144" t="str">
            <v/>
          </cell>
          <cell r="BD144" t="str">
            <v/>
          </cell>
          <cell r="BE144" t="str">
            <v/>
          </cell>
          <cell r="BF144">
            <v>0</v>
          </cell>
          <cell r="BG144">
            <v>0</v>
          </cell>
          <cell r="BH144">
            <v>0</v>
          </cell>
          <cell r="BI144">
            <v>0</v>
          </cell>
          <cell r="BJ144">
            <v>0</v>
          </cell>
          <cell r="BK144">
            <v>0</v>
          </cell>
          <cell r="BL144">
            <v>0</v>
          </cell>
          <cell r="BM144">
            <v>0</v>
          </cell>
          <cell r="BN144">
            <v>0</v>
          </cell>
          <cell r="BO144">
            <v>0</v>
          </cell>
          <cell r="BP144">
            <v>0</v>
          </cell>
          <cell r="BQ144">
            <v>0</v>
          </cell>
          <cell r="BR144">
            <v>0</v>
          </cell>
          <cell r="BS144">
            <v>0</v>
          </cell>
          <cell r="BT144">
            <v>0</v>
          </cell>
          <cell r="BU144">
            <v>0</v>
          </cell>
          <cell r="BV144">
            <v>0</v>
          </cell>
          <cell r="BW144">
            <v>0</v>
          </cell>
          <cell r="BX144">
            <v>0</v>
          </cell>
          <cell r="BY144">
            <v>0</v>
          </cell>
          <cell r="BZ144">
            <v>0</v>
          </cell>
          <cell r="CA144">
            <v>0</v>
          </cell>
          <cell r="CB144">
            <v>0</v>
          </cell>
          <cell r="CC144">
            <v>0</v>
          </cell>
          <cell r="CD144">
            <v>0</v>
          </cell>
          <cell r="CE144">
            <v>0</v>
          </cell>
          <cell r="CF144">
            <v>0</v>
          </cell>
          <cell r="CG144">
            <v>0</v>
          </cell>
          <cell r="CH144">
            <v>0</v>
          </cell>
          <cell r="CI144">
            <v>0</v>
          </cell>
          <cell r="CJ144">
            <v>0</v>
          </cell>
          <cell r="CK144">
            <v>0</v>
          </cell>
          <cell r="CL144">
            <v>0</v>
          </cell>
          <cell r="CM144">
            <v>0</v>
          </cell>
          <cell r="CN144">
            <v>0</v>
          </cell>
          <cell r="CO144">
            <v>0</v>
          </cell>
          <cell r="CP144">
            <v>0</v>
          </cell>
          <cell r="CQ144" t="str">
            <v/>
          </cell>
          <cell r="CR144" t="str">
            <v/>
          </cell>
          <cell r="CS144" t="str">
            <v/>
          </cell>
          <cell r="CT144" t="str">
            <v/>
          </cell>
          <cell r="CU144">
            <v>0</v>
          </cell>
          <cell r="CX144">
            <v>11773.071493446381</v>
          </cell>
          <cell r="CY144">
            <v>2007.6103241393257</v>
          </cell>
          <cell r="CZ144">
            <v>3841.5348877713004</v>
          </cell>
          <cell r="DA144">
            <v>3963.2928893735866</v>
          </cell>
          <cell r="DB144">
            <v>1960.6333921621663</v>
          </cell>
          <cell r="DE144">
            <v>0</v>
          </cell>
          <cell r="DG144">
            <v>2648.4101105499999</v>
          </cell>
          <cell r="DH144">
            <v>0</v>
          </cell>
          <cell r="DI144">
            <v>2648.4101105499999</v>
          </cell>
          <cell r="DJ144">
            <v>221.79169244000005</v>
          </cell>
          <cell r="DK144">
            <v>951.39924857999995</v>
          </cell>
          <cell r="DL144">
            <v>1337.37306115</v>
          </cell>
          <cell r="DM144">
            <v>137.84610837999995</v>
          </cell>
          <cell r="DN144">
            <v>3379.4845325921287</v>
          </cell>
          <cell r="DS144">
            <v>73</v>
          </cell>
          <cell r="DT144">
            <v>202.23975001333304</v>
          </cell>
          <cell r="DU144">
            <v>340.55043894068166</v>
          </cell>
          <cell r="DV144">
            <v>2763.6943436381139</v>
          </cell>
          <cell r="DW144">
            <v>202.23975001333304</v>
          </cell>
          <cell r="DX144" t="str">
            <v/>
          </cell>
          <cell r="DY144" t="str">
            <v/>
          </cell>
          <cell r="DZ144" t="str">
            <v/>
          </cell>
          <cell r="EA144" t="str">
            <v/>
          </cell>
          <cell r="EB144">
            <v>0</v>
          </cell>
          <cell r="EC144">
            <v>1131.7356273999999</v>
          </cell>
          <cell r="ED144">
            <v>17.569210549999998</v>
          </cell>
          <cell r="EE144">
            <v>335.6327546</v>
          </cell>
          <cell r="EF144">
            <v>669.69608814999992</v>
          </cell>
          <cell r="EG144">
            <v>108.83757410000001</v>
          </cell>
          <cell r="EH144">
            <v>210.02252780000001</v>
          </cell>
          <cell r="EI144">
            <v>3.2610385900000001</v>
          </cell>
          <cell r="EJ144">
            <v>51.45580812</v>
          </cell>
          <cell r="EK144">
            <v>131.85455195</v>
          </cell>
          <cell r="EL144">
            <v>23.451129139999999</v>
          </cell>
          <cell r="EM144">
            <v>921.71309960000008</v>
          </cell>
          <cell r="EN144">
            <v>14.308171959999999</v>
          </cell>
          <cell r="EO144">
            <v>284.17694647999997</v>
          </cell>
          <cell r="EP144">
            <v>537.84153619999995</v>
          </cell>
          <cell r="EQ144">
            <v>85.386444960000006</v>
          </cell>
          <cell r="ER144">
            <v>0</v>
          </cell>
          <cell r="ES144">
            <v>0</v>
          </cell>
          <cell r="ET144">
            <v>0</v>
          </cell>
          <cell r="EU144">
            <v>0</v>
          </cell>
          <cell r="EV144">
            <v>0</v>
          </cell>
          <cell r="EW144">
            <v>0</v>
          </cell>
          <cell r="EX144">
            <v>0</v>
          </cell>
          <cell r="EY144">
            <v>0</v>
          </cell>
          <cell r="EZ144">
            <v>0</v>
          </cell>
          <cell r="FA144">
            <v>0</v>
          </cell>
          <cell r="FB144">
            <v>921.71309960000008</v>
          </cell>
          <cell r="FC144">
            <v>14.308171959999999</v>
          </cell>
          <cell r="FD144">
            <v>284.17694647999997</v>
          </cell>
          <cell r="FE144">
            <v>537.84153619999995</v>
          </cell>
          <cell r="FF144">
            <v>85.386444960000006</v>
          </cell>
          <cell r="FG144" t="str">
            <v/>
          </cell>
          <cell r="FH144" t="str">
            <v/>
          </cell>
          <cell r="FI144" t="str">
            <v/>
          </cell>
          <cell r="FJ144" t="str">
            <v/>
          </cell>
          <cell r="FK144">
            <v>0</v>
          </cell>
          <cell r="FN144">
            <v>11773.071493446381</v>
          </cell>
          <cell r="FO144">
            <v>0</v>
          </cell>
          <cell r="FP144">
            <v>376.37899999999996</v>
          </cell>
          <cell r="FQ144">
            <v>0</v>
          </cell>
          <cell r="FR144">
            <v>2003.7250082983335</v>
          </cell>
          <cell r="FS144">
            <v>1945.1350082983336</v>
          </cell>
          <cell r="FT144">
            <v>2.74</v>
          </cell>
          <cell r="FU144">
            <v>55.85</v>
          </cell>
          <cell r="FV144">
            <v>148252</v>
          </cell>
          <cell r="FW144">
            <v>0</v>
          </cell>
          <cell r="FX144">
            <v>148252</v>
          </cell>
          <cell r="FZ144">
            <v>758.40588715000001</v>
          </cell>
          <cell r="GA144">
            <v>0</v>
          </cell>
          <cell r="GB144">
            <v>14.109</v>
          </cell>
          <cell r="GC144">
            <v>0</v>
          </cell>
          <cell r="GD144">
            <v>323.55900000000003</v>
          </cell>
          <cell r="GE144">
            <v>323.55900000000003</v>
          </cell>
          <cell r="GF144">
            <v>0</v>
          </cell>
          <cell r="GG144">
            <v>0</v>
          </cell>
          <cell r="GH144">
            <v>5039</v>
          </cell>
          <cell r="GI144">
            <v>0</v>
          </cell>
          <cell r="GJ144">
            <v>5039</v>
          </cell>
          <cell r="GK144">
            <v>6140.1608410664994</v>
          </cell>
          <cell r="GL144">
            <v>0</v>
          </cell>
          <cell r="GM144">
            <v>258.77600000000001</v>
          </cell>
          <cell r="GN144">
            <v>0</v>
          </cell>
          <cell r="GO144">
            <v>1287.7640000000001</v>
          </cell>
          <cell r="GP144">
            <v>1232.03</v>
          </cell>
          <cell r="GQ144">
            <v>0</v>
          </cell>
          <cell r="GR144">
            <v>51.734000000000002</v>
          </cell>
          <cell r="GS144">
            <v>76404</v>
          </cell>
          <cell r="GT144">
            <v>0</v>
          </cell>
          <cell r="GU144">
            <v>76404</v>
          </cell>
          <cell r="GV144">
            <v>0</v>
          </cell>
          <cell r="GW144">
            <v>0</v>
          </cell>
          <cell r="GX144">
            <v>0</v>
          </cell>
          <cell r="GY144">
            <v>0</v>
          </cell>
          <cell r="GZ144">
            <v>0</v>
          </cell>
          <cell r="HA144">
            <v>0</v>
          </cell>
          <cell r="HB144">
            <v>0</v>
          </cell>
          <cell r="HC144">
            <v>0</v>
          </cell>
          <cell r="HD144">
            <v>0</v>
          </cell>
          <cell r="HE144">
            <v>0</v>
          </cell>
          <cell r="HF144">
            <v>0</v>
          </cell>
          <cell r="HG144">
            <v>0</v>
          </cell>
          <cell r="HH144">
            <v>0</v>
          </cell>
          <cell r="HI144">
            <v>0</v>
          </cell>
          <cell r="HJ144">
            <v>0</v>
          </cell>
          <cell r="HK144">
            <v>0</v>
          </cell>
          <cell r="HL144">
            <v>0</v>
          </cell>
          <cell r="HM144">
            <v>0</v>
          </cell>
          <cell r="HN144">
            <v>0</v>
          </cell>
          <cell r="HO144">
            <v>0</v>
          </cell>
          <cell r="HP144">
            <v>0</v>
          </cell>
          <cell r="HQ144">
            <v>0</v>
          </cell>
          <cell r="HR144">
            <v>1143.433344503333</v>
          </cell>
          <cell r="HS144">
            <v>0</v>
          </cell>
          <cell r="HT144">
            <v>105</v>
          </cell>
          <cell r="HU144">
            <v>0</v>
          </cell>
          <cell r="HV144">
            <v>0</v>
          </cell>
          <cell r="HW144">
            <v>0</v>
          </cell>
          <cell r="HX144">
            <v>0</v>
          </cell>
          <cell r="HY144">
            <v>0</v>
          </cell>
          <cell r="HZ144">
            <v>1</v>
          </cell>
          <cell r="IA144">
            <v>0</v>
          </cell>
          <cell r="IB144">
            <v>1</v>
          </cell>
          <cell r="IC144">
            <v>4996.7274965631668</v>
          </cell>
          <cell r="ID144">
            <v>0</v>
          </cell>
          <cell r="IE144">
            <v>153.77599999999998</v>
          </cell>
          <cell r="IF144">
            <v>0</v>
          </cell>
          <cell r="IG144">
            <v>1287.7640000000001</v>
          </cell>
          <cell r="IH144">
            <v>1232.03</v>
          </cell>
          <cell r="II144">
            <v>0</v>
          </cell>
          <cell r="IJ144">
            <v>51.734000000000002</v>
          </cell>
          <cell r="IK144">
            <v>76403</v>
          </cell>
          <cell r="IL144">
            <v>0</v>
          </cell>
          <cell r="IM144">
            <v>76403</v>
          </cell>
          <cell r="IN144">
            <v>0</v>
          </cell>
          <cell r="IO144">
            <v>0</v>
          </cell>
          <cell r="IP144">
            <v>0</v>
          </cell>
          <cell r="IQ144">
            <v>0</v>
          </cell>
          <cell r="IR144">
            <v>0</v>
          </cell>
          <cell r="IS144">
            <v>0</v>
          </cell>
          <cell r="IT144">
            <v>0</v>
          </cell>
          <cell r="IU144">
            <v>0</v>
          </cell>
          <cell r="IV144">
            <v>0</v>
          </cell>
          <cell r="IW144">
            <v>0</v>
          </cell>
          <cell r="IX144">
            <v>0</v>
          </cell>
          <cell r="IY144">
            <v>509.59348974</v>
          </cell>
          <cell r="IZ144">
            <v>0</v>
          </cell>
          <cell r="JA144">
            <v>24.921999999999997</v>
          </cell>
          <cell r="JB144">
            <v>0</v>
          </cell>
          <cell r="JC144">
            <v>377.14400000000001</v>
          </cell>
          <cell r="JD144">
            <v>377.14400000000001</v>
          </cell>
          <cell r="JE144">
            <v>0</v>
          </cell>
          <cell r="JF144">
            <v>0</v>
          </cell>
          <cell r="JG144">
            <v>33</v>
          </cell>
          <cell r="JH144">
            <v>0</v>
          </cell>
          <cell r="JI144">
            <v>33</v>
          </cell>
          <cell r="JJ144">
            <v>166.82267041</v>
          </cell>
          <cell r="JK144">
            <v>0</v>
          </cell>
          <cell r="JL144">
            <v>7.0890000000000004</v>
          </cell>
          <cell r="JM144">
            <v>0</v>
          </cell>
          <cell r="JN144">
            <v>126.196</v>
          </cell>
          <cell r="JO144">
            <v>126.196</v>
          </cell>
          <cell r="JP144">
            <v>0</v>
          </cell>
          <cell r="JQ144">
            <v>0</v>
          </cell>
          <cell r="JR144">
            <v>1</v>
          </cell>
          <cell r="JS144">
            <v>0</v>
          </cell>
          <cell r="JT144">
            <v>1</v>
          </cell>
          <cell r="JU144">
            <v>342.77081932999999</v>
          </cell>
          <cell r="JV144">
            <v>0</v>
          </cell>
          <cell r="JW144">
            <v>17.832999999999998</v>
          </cell>
          <cell r="JX144">
            <v>0</v>
          </cell>
          <cell r="JY144">
            <v>250.94800000000001</v>
          </cell>
          <cell r="JZ144">
            <v>250.94800000000001</v>
          </cell>
          <cell r="KA144">
            <v>0</v>
          </cell>
          <cell r="KB144">
            <v>0</v>
          </cell>
          <cell r="KC144">
            <v>32</v>
          </cell>
          <cell r="KD144">
            <v>0</v>
          </cell>
          <cell r="KE144">
            <v>32</v>
          </cell>
          <cell r="KF144">
            <v>0</v>
          </cell>
          <cell r="KG144">
            <v>0</v>
          </cell>
          <cell r="KH144">
            <v>0</v>
          </cell>
          <cell r="KI144">
            <v>0</v>
          </cell>
          <cell r="KJ144">
            <v>0</v>
          </cell>
          <cell r="KK144">
            <v>0</v>
          </cell>
          <cell r="KL144">
            <v>0</v>
          </cell>
          <cell r="KM144">
            <v>0</v>
          </cell>
          <cell r="KN144">
            <v>0</v>
          </cell>
          <cell r="KO144">
            <v>0</v>
          </cell>
          <cell r="KP144">
            <v>0</v>
          </cell>
          <cell r="KQ144">
            <v>0</v>
          </cell>
          <cell r="KR144">
            <v>0</v>
          </cell>
          <cell r="KS144">
            <v>0</v>
          </cell>
          <cell r="KT144">
            <v>0</v>
          </cell>
          <cell r="KU144">
            <v>0</v>
          </cell>
          <cell r="KV144">
            <v>0</v>
          </cell>
          <cell r="KW144">
            <v>0</v>
          </cell>
          <cell r="KX144">
            <v>0</v>
          </cell>
          <cell r="KY144">
            <v>0</v>
          </cell>
          <cell r="KZ144">
            <v>0</v>
          </cell>
          <cell r="LA144">
            <v>0</v>
          </cell>
          <cell r="LB144">
            <v>342.77081932999999</v>
          </cell>
          <cell r="LC144">
            <v>0</v>
          </cell>
          <cell r="LD144">
            <v>17.832999999999998</v>
          </cell>
          <cell r="LE144">
            <v>0</v>
          </cell>
          <cell r="LF144">
            <v>250.94800000000001</v>
          </cell>
          <cell r="LG144">
            <v>250.94800000000001</v>
          </cell>
          <cell r="LH144">
            <v>0</v>
          </cell>
          <cell r="LI144">
            <v>0</v>
          </cell>
          <cell r="LJ144">
            <v>32</v>
          </cell>
          <cell r="LK144">
            <v>0</v>
          </cell>
          <cell r="LL144">
            <v>32</v>
          </cell>
          <cell r="LQ144">
            <v>0</v>
          </cell>
          <cell r="LR144">
            <v>55.8</v>
          </cell>
          <cell r="LS144">
            <v>0</v>
          </cell>
          <cell r="LT144">
            <v>0</v>
          </cell>
          <cell r="LU144">
            <v>0</v>
          </cell>
          <cell r="LX144">
            <v>0</v>
          </cell>
          <cell r="LY144">
            <v>0</v>
          </cell>
          <cell r="LZ144">
            <v>0</v>
          </cell>
          <cell r="MA144">
            <v>0</v>
          </cell>
          <cell r="MB144">
            <v>0</v>
          </cell>
          <cell r="MC144">
            <v>0</v>
          </cell>
          <cell r="MD144">
            <v>0</v>
          </cell>
          <cell r="ME144">
            <v>0</v>
          </cell>
          <cell r="MF144">
            <v>0</v>
          </cell>
          <cell r="MG144">
            <v>0</v>
          </cell>
          <cell r="MH144">
            <v>0</v>
          </cell>
          <cell r="MI144">
            <v>0</v>
          </cell>
          <cell r="MJ144">
            <v>0</v>
          </cell>
          <cell r="MK144">
            <v>0</v>
          </cell>
          <cell r="ML144">
            <v>0</v>
          </cell>
          <cell r="MM144">
            <v>0</v>
          </cell>
          <cell r="MN144">
            <v>0</v>
          </cell>
          <cell r="MO144">
            <v>0</v>
          </cell>
          <cell r="MP144">
            <v>0</v>
          </cell>
          <cell r="MQ144">
            <v>0</v>
          </cell>
          <cell r="MR144">
            <v>0</v>
          </cell>
          <cell r="MS144">
            <v>0</v>
          </cell>
          <cell r="MT144">
            <v>0</v>
          </cell>
          <cell r="MU144">
            <v>0</v>
          </cell>
          <cell r="MV144">
            <v>0</v>
          </cell>
          <cell r="MW144">
            <v>0</v>
          </cell>
          <cell r="MX144">
            <v>0</v>
          </cell>
          <cell r="MY144">
            <v>0</v>
          </cell>
          <cell r="MZ144">
            <v>0</v>
          </cell>
          <cell r="NA144">
            <v>0</v>
          </cell>
          <cell r="NB144">
            <v>0</v>
          </cell>
          <cell r="NC144">
            <v>0</v>
          </cell>
          <cell r="ND144">
            <v>0</v>
          </cell>
          <cell r="NE144">
            <v>0</v>
          </cell>
          <cell r="NF144">
            <v>0</v>
          </cell>
          <cell r="NG144">
            <v>0</v>
          </cell>
          <cell r="NH144">
            <v>0</v>
          </cell>
          <cell r="NI144">
            <v>0</v>
          </cell>
          <cell r="NJ144">
            <v>0</v>
          </cell>
          <cell r="NK144">
            <v>0</v>
          </cell>
          <cell r="NL144">
            <v>0</v>
          </cell>
          <cell r="NM144">
            <v>0</v>
          </cell>
          <cell r="NN144">
            <v>0</v>
          </cell>
          <cell r="NO144">
            <v>0</v>
          </cell>
          <cell r="NP144">
            <v>0</v>
          </cell>
          <cell r="NQ144">
            <v>0</v>
          </cell>
          <cell r="NR144">
            <v>0</v>
          </cell>
          <cell r="NS144">
            <v>0</v>
          </cell>
          <cell r="NT144">
            <v>0</v>
          </cell>
          <cell r="NU144">
            <v>0</v>
          </cell>
          <cell r="NV144">
            <v>0</v>
          </cell>
          <cell r="NW144">
            <v>0</v>
          </cell>
          <cell r="NX144">
            <v>0</v>
          </cell>
          <cell r="NY144">
            <v>0</v>
          </cell>
          <cell r="NZ144">
            <v>0</v>
          </cell>
          <cell r="OA144">
            <v>0</v>
          </cell>
          <cell r="OB144">
            <v>0</v>
          </cell>
          <cell r="OC144">
            <v>0</v>
          </cell>
          <cell r="OD144">
            <v>0</v>
          </cell>
          <cell r="OE144">
            <v>0</v>
          </cell>
          <cell r="OF144">
            <v>0</v>
          </cell>
          <cell r="OG144">
            <v>0</v>
          </cell>
          <cell r="OH144">
            <v>0</v>
          </cell>
          <cell r="OI144">
            <v>0</v>
          </cell>
          <cell r="OJ144">
            <v>0</v>
          </cell>
          <cell r="OL144" t="str">
            <v>нд</v>
          </cell>
          <cell r="OM144" t="str">
            <v>нд</v>
          </cell>
          <cell r="ON144" t="str">
            <v>нд</v>
          </cell>
          <cell r="OO144" t="str">
            <v>нд</v>
          </cell>
          <cell r="OP144" t="str">
            <v>нд</v>
          </cell>
          <cell r="OT144">
            <v>9766.9821273165726</v>
          </cell>
          <cell r="OV144">
            <v>709.20500000000004</v>
          </cell>
          <cell r="OW144">
            <v>119.191</v>
          </cell>
          <cell r="OX144">
            <v>0</v>
          </cell>
          <cell r="OY144">
            <v>10851</v>
          </cell>
          <cell r="OZ144">
            <v>2146.0064287200003</v>
          </cell>
        </row>
        <row r="145">
          <cell r="A145" t="str">
            <v>Г</v>
          </cell>
          <cell r="B145" t="str">
            <v>1.3.3.1</v>
          </cell>
          <cell r="C145" t="str">
            <v>Новое строительство, покупка зданий (сооружений) всего, в том числе:</v>
          </cell>
          <cell r="D145" t="str">
            <v>Г</v>
          </cell>
          <cell r="E145">
            <v>0</v>
          </cell>
          <cell r="H145">
            <v>0</v>
          </cell>
          <cell r="J145">
            <v>3932.6022027855006</v>
          </cell>
          <cell r="K145">
            <v>0</v>
          </cell>
          <cell r="L145">
            <v>3932.6022027855006</v>
          </cell>
          <cell r="M145">
            <v>818.12398278000001</v>
          </cell>
          <cell r="N145">
            <v>0</v>
          </cell>
          <cell r="O145">
            <v>245.11748446749993</v>
          </cell>
          <cell r="P145">
            <v>749.55393913499995</v>
          </cell>
          <cell r="Q145">
            <v>2119.8067964030001</v>
          </cell>
          <cell r="R145">
            <v>0</v>
          </cell>
          <cell r="S145">
            <v>0</v>
          </cell>
          <cell r="T145">
            <v>0</v>
          </cell>
          <cell r="U145">
            <v>0</v>
          </cell>
          <cell r="V145">
            <v>0</v>
          </cell>
          <cell r="W145">
            <v>0</v>
          </cell>
          <cell r="X145">
            <v>0</v>
          </cell>
          <cell r="Y145">
            <v>0</v>
          </cell>
          <cell r="Z145">
            <v>0</v>
          </cell>
          <cell r="AA145">
            <v>0</v>
          </cell>
          <cell r="AB145">
            <v>0</v>
          </cell>
          <cell r="AC145">
            <v>0</v>
          </cell>
          <cell r="AD145">
            <v>0</v>
          </cell>
          <cell r="AE145">
            <v>0</v>
          </cell>
          <cell r="AF145">
            <v>0</v>
          </cell>
          <cell r="AG145">
            <v>0</v>
          </cell>
          <cell r="AH145">
            <v>0</v>
          </cell>
          <cell r="AI145">
            <v>0</v>
          </cell>
          <cell r="AJ145">
            <v>0</v>
          </cell>
          <cell r="AK145">
            <v>0</v>
          </cell>
          <cell r="AL145">
            <v>0</v>
          </cell>
          <cell r="AM145">
            <v>0</v>
          </cell>
          <cell r="AN145">
            <v>0</v>
          </cell>
          <cell r="AO145">
            <v>0</v>
          </cell>
          <cell r="AP145">
            <v>0</v>
          </cell>
          <cell r="AQ145">
            <v>0</v>
          </cell>
          <cell r="AR145">
            <v>0</v>
          </cell>
          <cell r="AS145">
            <v>0</v>
          </cell>
          <cell r="AT145">
            <v>0</v>
          </cell>
          <cell r="AU145">
            <v>0</v>
          </cell>
          <cell r="AV145">
            <v>0</v>
          </cell>
          <cell r="AW145">
            <v>0</v>
          </cell>
          <cell r="AX145">
            <v>0</v>
          </cell>
          <cell r="AY145">
            <v>0</v>
          </cell>
          <cell r="AZ145">
            <v>0</v>
          </cell>
          <cell r="BA145">
            <v>0</v>
          </cell>
          <cell r="BB145" t="str">
            <v/>
          </cell>
          <cell r="BC145" t="str">
            <v/>
          </cell>
          <cell r="BD145" t="str">
            <v/>
          </cell>
          <cell r="BE145" t="str">
            <v/>
          </cell>
          <cell r="BF145">
            <v>0</v>
          </cell>
          <cell r="BG145">
            <v>0</v>
          </cell>
          <cell r="BH145">
            <v>0</v>
          </cell>
          <cell r="BI145">
            <v>0</v>
          </cell>
          <cell r="BJ145">
            <v>0</v>
          </cell>
          <cell r="BK145">
            <v>0</v>
          </cell>
          <cell r="BL145">
            <v>0</v>
          </cell>
          <cell r="BM145">
            <v>0</v>
          </cell>
          <cell r="BN145">
            <v>0</v>
          </cell>
          <cell r="BO145">
            <v>0</v>
          </cell>
          <cell r="BP145">
            <v>0</v>
          </cell>
          <cell r="BQ145">
            <v>0</v>
          </cell>
          <cell r="BR145">
            <v>0</v>
          </cell>
          <cell r="BS145">
            <v>0</v>
          </cell>
          <cell r="BT145">
            <v>0</v>
          </cell>
          <cell r="BU145">
            <v>0</v>
          </cell>
          <cell r="BV145">
            <v>0</v>
          </cell>
          <cell r="BW145">
            <v>0</v>
          </cell>
          <cell r="BX145">
            <v>0</v>
          </cell>
          <cell r="BY145">
            <v>0</v>
          </cell>
          <cell r="BZ145">
            <v>0</v>
          </cell>
          <cell r="CA145">
            <v>0</v>
          </cell>
          <cell r="CB145">
            <v>0</v>
          </cell>
          <cell r="CC145">
            <v>0</v>
          </cell>
          <cell r="CD145">
            <v>0</v>
          </cell>
          <cell r="CE145">
            <v>0</v>
          </cell>
          <cell r="CF145">
            <v>0</v>
          </cell>
          <cell r="CG145">
            <v>0</v>
          </cell>
          <cell r="CH145">
            <v>0</v>
          </cell>
          <cell r="CI145">
            <v>0</v>
          </cell>
          <cell r="CJ145">
            <v>0</v>
          </cell>
          <cell r="CK145">
            <v>0</v>
          </cell>
          <cell r="CL145">
            <v>0</v>
          </cell>
          <cell r="CM145">
            <v>0</v>
          </cell>
          <cell r="CN145">
            <v>0</v>
          </cell>
          <cell r="CO145">
            <v>0</v>
          </cell>
          <cell r="CP145">
            <v>0</v>
          </cell>
          <cell r="CQ145" t="str">
            <v/>
          </cell>
          <cell r="CR145" t="str">
            <v/>
          </cell>
          <cell r="CS145" t="str">
            <v/>
          </cell>
          <cell r="CT145" t="str">
            <v/>
          </cell>
          <cell r="CU145">
            <v>0</v>
          </cell>
          <cell r="CX145">
            <v>11773.071493446381</v>
          </cell>
          <cell r="CY145">
            <v>2007.6103241393257</v>
          </cell>
          <cell r="CZ145">
            <v>3841.5348877713004</v>
          </cell>
          <cell r="DA145">
            <v>3963.2928893735866</v>
          </cell>
          <cell r="DB145">
            <v>1960.6333921621663</v>
          </cell>
          <cell r="DE145">
            <v>0</v>
          </cell>
          <cell r="DG145">
            <v>2648.4101105499999</v>
          </cell>
          <cell r="DH145">
            <v>0</v>
          </cell>
          <cell r="DI145">
            <v>2648.4101105499999</v>
          </cell>
          <cell r="DJ145">
            <v>221.79169244000005</v>
          </cell>
          <cell r="DK145">
            <v>951.39924857999995</v>
          </cell>
          <cell r="DL145">
            <v>1337.37306115</v>
          </cell>
          <cell r="DM145">
            <v>137.84610837999995</v>
          </cell>
          <cell r="DN145">
            <v>3379.4845325921287</v>
          </cell>
          <cell r="DS145">
            <v>73</v>
          </cell>
          <cell r="DT145">
            <v>202.23975001333304</v>
          </cell>
          <cell r="DU145">
            <v>340.55043894068166</v>
          </cell>
          <cell r="DV145">
            <v>2763.6943436381139</v>
          </cell>
          <cell r="DW145">
            <v>202.23975001333304</v>
          </cell>
          <cell r="DX145" t="str">
            <v/>
          </cell>
          <cell r="DY145" t="str">
            <v/>
          </cell>
          <cell r="DZ145" t="str">
            <v/>
          </cell>
          <cell r="EA145" t="str">
            <v/>
          </cell>
          <cell r="EB145">
            <v>0</v>
          </cell>
          <cell r="EC145">
            <v>1131.7356273999999</v>
          </cell>
          <cell r="ED145">
            <v>17.569210549999998</v>
          </cell>
          <cell r="EE145">
            <v>335.6327546</v>
          </cell>
          <cell r="EF145">
            <v>669.69608814999992</v>
          </cell>
          <cell r="EG145">
            <v>108.83757410000001</v>
          </cell>
          <cell r="EH145">
            <v>210.02252780000001</v>
          </cell>
          <cell r="EI145">
            <v>3.2610385900000001</v>
          </cell>
          <cell r="EJ145">
            <v>51.45580812</v>
          </cell>
          <cell r="EK145">
            <v>131.85455195</v>
          </cell>
          <cell r="EL145">
            <v>23.451129139999999</v>
          </cell>
          <cell r="EM145">
            <v>921.71309960000008</v>
          </cell>
          <cell r="EN145">
            <v>14.308171959999999</v>
          </cell>
          <cell r="EO145">
            <v>284.17694647999997</v>
          </cell>
          <cell r="EP145">
            <v>537.84153619999995</v>
          </cell>
          <cell r="EQ145">
            <v>85.386444960000006</v>
          </cell>
          <cell r="ER145">
            <v>0</v>
          </cell>
          <cell r="ES145">
            <v>0</v>
          </cell>
          <cell r="ET145">
            <v>0</v>
          </cell>
          <cell r="EU145">
            <v>0</v>
          </cell>
          <cell r="EV145">
            <v>0</v>
          </cell>
          <cell r="EW145">
            <v>0</v>
          </cell>
          <cell r="EX145">
            <v>0</v>
          </cell>
          <cell r="EY145">
            <v>0</v>
          </cell>
          <cell r="EZ145">
            <v>0</v>
          </cell>
          <cell r="FA145">
            <v>0</v>
          </cell>
          <cell r="FB145">
            <v>921.71309960000008</v>
          </cell>
          <cell r="FC145">
            <v>14.308171959999999</v>
          </cell>
          <cell r="FD145">
            <v>284.17694647999997</v>
          </cell>
          <cell r="FE145">
            <v>537.84153619999995</v>
          </cell>
          <cell r="FF145">
            <v>85.386444960000006</v>
          </cell>
          <cell r="FG145" t="str">
            <v/>
          </cell>
          <cell r="FH145" t="str">
            <v/>
          </cell>
          <cell r="FI145" t="str">
            <v/>
          </cell>
          <cell r="FJ145" t="str">
            <v/>
          </cell>
          <cell r="FK145">
            <v>0</v>
          </cell>
          <cell r="FN145">
            <v>11773.071493446381</v>
          </cell>
          <cell r="FO145">
            <v>0</v>
          </cell>
          <cell r="FP145">
            <v>376.37899999999996</v>
          </cell>
          <cell r="FQ145">
            <v>0</v>
          </cell>
          <cell r="FR145">
            <v>2003.7250082983335</v>
          </cell>
          <cell r="FS145">
            <v>1945.1350082983336</v>
          </cell>
          <cell r="FT145">
            <v>2.74</v>
          </cell>
          <cell r="FU145">
            <v>55.85</v>
          </cell>
          <cell r="FV145">
            <v>148252</v>
          </cell>
          <cell r="FW145">
            <v>0</v>
          </cell>
          <cell r="FX145">
            <v>148252</v>
          </cell>
          <cell r="FZ145">
            <v>758.40588715000001</v>
          </cell>
          <cell r="GA145">
            <v>0</v>
          </cell>
          <cell r="GB145">
            <v>14.109</v>
          </cell>
          <cell r="GC145">
            <v>0</v>
          </cell>
          <cell r="GD145">
            <v>323.55900000000003</v>
          </cell>
          <cell r="GE145">
            <v>323.55900000000003</v>
          </cell>
          <cell r="GF145">
            <v>0</v>
          </cell>
          <cell r="GG145">
            <v>0</v>
          </cell>
          <cell r="GH145">
            <v>5039</v>
          </cell>
          <cell r="GI145">
            <v>0</v>
          </cell>
          <cell r="GJ145">
            <v>5039</v>
          </cell>
          <cell r="GK145">
            <v>6140.1608410664994</v>
          </cell>
          <cell r="GL145">
            <v>0</v>
          </cell>
          <cell r="GM145">
            <v>258.77600000000001</v>
          </cell>
          <cell r="GN145">
            <v>0</v>
          </cell>
          <cell r="GO145">
            <v>1287.7640000000001</v>
          </cell>
          <cell r="GP145">
            <v>1232.03</v>
          </cell>
          <cell r="GQ145">
            <v>0</v>
          </cell>
          <cell r="GR145">
            <v>51.734000000000002</v>
          </cell>
          <cell r="GS145">
            <v>76404</v>
          </cell>
          <cell r="GT145">
            <v>0</v>
          </cell>
          <cell r="GU145">
            <v>76404</v>
          </cell>
          <cell r="GV145">
            <v>0</v>
          </cell>
          <cell r="GW145">
            <v>0</v>
          </cell>
          <cell r="GX145">
            <v>0</v>
          </cell>
          <cell r="GY145">
            <v>0</v>
          </cell>
          <cell r="GZ145">
            <v>0</v>
          </cell>
          <cell r="HA145">
            <v>0</v>
          </cell>
          <cell r="HB145">
            <v>0</v>
          </cell>
          <cell r="HC145">
            <v>0</v>
          </cell>
          <cell r="HD145">
            <v>0</v>
          </cell>
          <cell r="HE145">
            <v>0</v>
          </cell>
          <cell r="HF145">
            <v>0</v>
          </cell>
          <cell r="HG145">
            <v>0</v>
          </cell>
          <cell r="HH145">
            <v>0</v>
          </cell>
          <cell r="HI145">
            <v>0</v>
          </cell>
          <cell r="HJ145">
            <v>0</v>
          </cell>
          <cell r="HK145">
            <v>0</v>
          </cell>
          <cell r="HL145">
            <v>0</v>
          </cell>
          <cell r="HM145">
            <v>0</v>
          </cell>
          <cell r="HN145">
            <v>0</v>
          </cell>
          <cell r="HO145">
            <v>0</v>
          </cell>
          <cell r="HP145">
            <v>0</v>
          </cell>
          <cell r="HQ145">
            <v>0</v>
          </cell>
          <cell r="HR145">
            <v>1143.433344503333</v>
          </cell>
          <cell r="HS145">
            <v>0</v>
          </cell>
          <cell r="HT145">
            <v>105</v>
          </cell>
          <cell r="HU145">
            <v>0</v>
          </cell>
          <cell r="HV145">
            <v>0</v>
          </cell>
          <cell r="HW145">
            <v>0</v>
          </cell>
          <cell r="HX145">
            <v>0</v>
          </cell>
          <cell r="HY145">
            <v>0</v>
          </cell>
          <cell r="HZ145">
            <v>1</v>
          </cell>
          <cell r="IA145">
            <v>0</v>
          </cell>
          <cell r="IB145">
            <v>1</v>
          </cell>
          <cell r="IC145">
            <v>4996.7274965631668</v>
          </cell>
          <cell r="ID145">
            <v>0</v>
          </cell>
          <cell r="IE145">
            <v>153.77599999999998</v>
          </cell>
          <cell r="IF145">
            <v>0</v>
          </cell>
          <cell r="IG145">
            <v>1287.7640000000001</v>
          </cell>
          <cell r="IH145">
            <v>1232.03</v>
          </cell>
          <cell r="II145">
            <v>0</v>
          </cell>
          <cell r="IJ145">
            <v>51.734000000000002</v>
          </cell>
          <cell r="IK145">
            <v>76403</v>
          </cell>
          <cell r="IL145">
            <v>0</v>
          </cell>
          <cell r="IM145">
            <v>76403</v>
          </cell>
          <cell r="IN145">
            <v>0</v>
          </cell>
          <cell r="IO145">
            <v>0</v>
          </cell>
          <cell r="IP145">
            <v>0</v>
          </cell>
          <cell r="IQ145">
            <v>0</v>
          </cell>
          <cell r="IR145">
            <v>0</v>
          </cell>
          <cell r="IS145">
            <v>0</v>
          </cell>
          <cell r="IT145">
            <v>0</v>
          </cell>
          <cell r="IU145">
            <v>0</v>
          </cell>
          <cell r="IV145">
            <v>0</v>
          </cell>
          <cell r="IW145">
            <v>0</v>
          </cell>
          <cell r="IX145">
            <v>0</v>
          </cell>
          <cell r="IY145">
            <v>509.59348974</v>
          </cell>
          <cell r="IZ145">
            <v>0</v>
          </cell>
          <cell r="JA145">
            <v>24.921999999999997</v>
          </cell>
          <cell r="JB145">
            <v>0</v>
          </cell>
          <cell r="JC145">
            <v>377.14400000000001</v>
          </cell>
          <cell r="JD145">
            <v>377.14400000000001</v>
          </cell>
          <cell r="JE145">
            <v>0</v>
          </cell>
          <cell r="JF145">
            <v>0</v>
          </cell>
          <cell r="JG145">
            <v>33</v>
          </cell>
          <cell r="JH145">
            <v>0</v>
          </cell>
          <cell r="JI145">
            <v>33</v>
          </cell>
          <cell r="JJ145">
            <v>166.82267041</v>
          </cell>
          <cell r="JK145">
            <v>0</v>
          </cell>
          <cell r="JL145">
            <v>7.0890000000000004</v>
          </cell>
          <cell r="JM145">
            <v>0</v>
          </cell>
          <cell r="JN145">
            <v>126.196</v>
          </cell>
          <cell r="JO145">
            <v>126.196</v>
          </cell>
          <cell r="JP145">
            <v>0</v>
          </cell>
          <cell r="JQ145">
            <v>0</v>
          </cell>
          <cell r="JR145">
            <v>1</v>
          </cell>
          <cell r="JS145">
            <v>0</v>
          </cell>
          <cell r="JT145">
            <v>1</v>
          </cell>
          <cell r="JU145">
            <v>342.77081932999999</v>
          </cell>
          <cell r="JV145">
            <v>0</v>
          </cell>
          <cell r="JW145">
            <v>17.832999999999998</v>
          </cell>
          <cell r="JX145">
            <v>0</v>
          </cell>
          <cell r="JY145">
            <v>250.94800000000001</v>
          </cell>
          <cell r="JZ145">
            <v>250.94800000000001</v>
          </cell>
          <cell r="KA145">
            <v>0</v>
          </cell>
          <cell r="KB145">
            <v>0</v>
          </cell>
          <cell r="KC145">
            <v>32</v>
          </cell>
          <cell r="KD145">
            <v>0</v>
          </cell>
          <cell r="KE145">
            <v>32</v>
          </cell>
          <cell r="KF145">
            <v>0</v>
          </cell>
          <cell r="KG145">
            <v>0</v>
          </cell>
          <cell r="KH145">
            <v>0</v>
          </cell>
          <cell r="KI145">
            <v>0</v>
          </cell>
          <cell r="KJ145">
            <v>0</v>
          </cell>
          <cell r="KK145">
            <v>0</v>
          </cell>
          <cell r="KL145">
            <v>0</v>
          </cell>
          <cell r="KM145">
            <v>0</v>
          </cell>
          <cell r="KN145">
            <v>0</v>
          </cell>
          <cell r="KO145">
            <v>0</v>
          </cell>
          <cell r="KP145">
            <v>0</v>
          </cell>
          <cell r="KQ145">
            <v>0</v>
          </cell>
          <cell r="KR145">
            <v>0</v>
          </cell>
          <cell r="KS145">
            <v>0</v>
          </cell>
          <cell r="KT145">
            <v>0</v>
          </cell>
          <cell r="KU145">
            <v>0</v>
          </cell>
          <cell r="KV145">
            <v>0</v>
          </cell>
          <cell r="KW145">
            <v>0</v>
          </cell>
          <cell r="KX145">
            <v>0</v>
          </cell>
          <cell r="KY145">
            <v>0</v>
          </cell>
          <cell r="KZ145">
            <v>0</v>
          </cell>
          <cell r="LA145">
            <v>0</v>
          </cell>
          <cell r="LB145">
            <v>342.77081932999999</v>
          </cell>
          <cell r="LC145">
            <v>0</v>
          </cell>
          <cell r="LD145">
            <v>17.832999999999998</v>
          </cell>
          <cell r="LE145">
            <v>0</v>
          </cell>
          <cell r="LF145">
            <v>250.94800000000001</v>
          </cell>
          <cell r="LG145">
            <v>250.94800000000001</v>
          </cell>
          <cell r="LH145">
            <v>0</v>
          </cell>
          <cell r="LI145">
            <v>0</v>
          </cell>
          <cell r="LJ145">
            <v>32</v>
          </cell>
          <cell r="LK145">
            <v>0</v>
          </cell>
          <cell r="LL145">
            <v>32</v>
          </cell>
          <cell r="LQ145">
            <v>0</v>
          </cell>
          <cell r="LR145">
            <v>55.8</v>
          </cell>
          <cell r="LS145">
            <v>0</v>
          </cell>
          <cell r="LT145">
            <v>0</v>
          </cell>
          <cell r="LU145">
            <v>0</v>
          </cell>
          <cell r="LX145">
            <v>0</v>
          </cell>
          <cell r="LY145">
            <v>0</v>
          </cell>
          <cell r="LZ145">
            <v>0</v>
          </cell>
          <cell r="MA145">
            <v>0</v>
          </cell>
          <cell r="MB145">
            <v>0</v>
          </cell>
          <cell r="MC145">
            <v>0</v>
          </cell>
          <cell r="MD145">
            <v>0</v>
          </cell>
          <cell r="ME145">
            <v>0</v>
          </cell>
          <cell r="MF145">
            <v>0</v>
          </cell>
          <cell r="MG145">
            <v>0</v>
          </cell>
          <cell r="MH145">
            <v>0</v>
          </cell>
          <cell r="MI145">
            <v>0</v>
          </cell>
          <cell r="MJ145">
            <v>0</v>
          </cell>
          <cell r="MK145">
            <v>0</v>
          </cell>
          <cell r="ML145">
            <v>0</v>
          </cell>
          <cell r="MM145">
            <v>0</v>
          </cell>
          <cell r="MN145">
            <v>0</v>
          </cell>
          <cell r="MO145">
            <v>0</v>
          </cell>
          <cell r="MP145">
            <v>0</v>
          </cell>
          <cell r="MQ145">
            <v>0</v>
          </cell>
          <cell r="MR145">
            <v>0</v>
          </cell>
          <cell r="MS145">
            <v>0</v>
          </cell>
          <cell r="MT145">
            <v>0</v>
          </cell>
          <cell r="MU145">
            <v>0</v>
          </cell>
          <cell r="MV145">
            <v>0</v>
          </cell>
          <cell r="MW145">
            <v>0</v>
          </cell>
          <cell r="MX145">
            <v>0</v>
          </cell>
          <cell r="MY145">
            <v>0</v>
          </cell>
          <cell r="MZ145">
            <v>0</v>
          </cell>
          <cell r="NA145">
            <v>0</v>
          </cell>
          <cell r="NB145">
            <v>0</v>
          </cell>
          <cell r="NC145">
            <v>0</v>
          </cell>
          <cell r="ND145">
            <v>0</v>
          </cell>
          <cell r="NE145">
            <v>0</v>
          </cell>
          <cell r="NF145">
            <v>0</v>
          </cell>
          <cell r="NG145">
            <v>0</v>
          </cell>
          <cell r="NH145">
            <v>0</v>
          </cell>
          <cell r="NI145">
            <v>0</v>
          </cell>
          <cell r="NJ145">
            <v>0</v>
          </cell>
          <cell r="NK145">
            <v>0</v>
          </cell>
          <cell r="NL145">
            <v>0</v>
          </cell>
          <cell r="NM145">
            <v>0</v>
          </cell>
          <cell r="NN145">
            <v>0</v>
          </cell>
          <cell r="NO145">
            <v>0</v>
          </cell>
          <cell r="NP145">
            <v>0</v>
          </cell>
          <cell r="NQ145">
            <v>0</v>
          </cell>
          <cell r="NR145">
            <v>0</v>
          </cell>
          <cell r="NS145">
            <v>0</v>
          </cell>
          <cell r="NT145">
            <v>0</v>
          </cell>
          <cell r="NU145">
            <v>0</v>
          </cell>
          <cell r="NV145">
            <v>0</v>
          </cell>
          <cell r="NW145">
            <v>0</v>
          </cell>
          <cell r="NX145">
            <v>0</v>
          </cell>
          <cell r="NY145">
            <v>0</v>
          </cell>
          <cell r="NZ145">
            <v>0</v>
          </cell>
          <cell r="OA145">
            <v>0</v>
          </cell>
          <cell r="OB145">
            <v>0</v>
          </cell>
          <cell r="OC145">
            <v>0</v>
          </cell>
          <cell r="OD145">
            <v>0</v>
          </cell>
          <cell r="OE145">
            <v>0</v>
          </cell>
          <cell r="OF145">
            <v>0</v>
          </cell>
          <cell r="OG145">
            <v>0</v>
          </cell>
          <cell r="OH145">
            <v>0</v>
          </cell>
          <cell r="OI145">
            <v>0</v>
          </cell>
          <cell r="OJ145">
            <v>0</v>
          </cell>
          <cell r="OL145" t="str">
            <v>нд</v>
          </cell>
          <cell r="OM145" t="str">
            <v>нд</v>
          </cell>
          <cell r="ON145" t="str">
            <v>нд</v>
          </cell>
          <cell r="OO145" t="str">
            <v>нд</v>
          </cell>
          <cell r="OP145" t="str">
            <v>нд</v>
          </cell>
          <cell r="OT145">
            <v>9766.9821273165726</v>
          </cell>
          <cell r="OV145">
            <v>709.20500000000004</v>
          </cell>
          <cell r="OW145">
            <v>119.191</v>
          </cell>
          <cell r="OX145">
            <v>0</v>
          </cell>
          <cell r="OY145">
            <v>10851</v>
          </cell>
          <cell r="OZ145">
            <v>2146.0064287200003</v>
          </cell>
        </row>
        <row r="146">
          <cell r="A146" t="str">
            <v>Г</v>
          </cell>
          <cell r="B146" t="str">
            <v>1.3.3.2</v>
          </cell>
          <cell r="C146" t="str">
            <v>Новое строительство, покупка линий связи и телекоммуникационных систем всего, в том числе:</v>
          </cell>
          <cell r="D146" t="str">
            <v>Г</v>
          </cell>
          <cell r="E146">
            <v>0</v>
          </cell>
          <cell r="H146">
            <v>0</v>
          </cell>
          <cell r="J146">
            <v>3932.6022027855006</v>
          </cell>
          <cell r="K146">
            <v>0</v>
          </cell>
          <cell r="L146">
            <v>3932.6022027855006</v>
          </cell>
          <cell r="M146">
            <v>818.12398278000001</v>
          </cell>
          <cell r="N146">
            <v>0</v>
          </cell>
          <cell r="O146">
            <v>245.11748446749993</v>
          </cell>
          <cell r="P146">
            <v>749.55393913499995</v>
          </cell>
          <cell r="Q146">
            <v>2119.8067964030001</v>
          </cell>
          <cell r="R146">
            <v>0</v>
          </cell>
          <cell r="S146">
            <v>0</v>
          </cell>
          <cell r="T146">
            <v>0</v>
          </cell>
          <cell r="U146">
            <v>0</v>
          </cell>
          <cell r="V146">
            <v>0</v>
          </cell>
          <cell r="W146">
            <v>0</v>
          </cell>
          <cell r="X146">
            <v>0</v>
          </cell>
          <cell r="Y146">
            <v>0</v>
          </cell>
          <cell r="Z146">
            <v>0</v>
          </cell>
          <cell r="AA146">
            <v>0</v>
          </cell>
          <cell r="AB146">
            <v>0</v>
          </cell>
          <cell r="AC146">
            <v>0</v>
          </cell>
          <cell r="AD146">
            <v>0</v>
          </cell>
          <cell r="AE146">
            <v>0</v>
          </cell>
          <cell r="AF146">
            <v>0</v>
          </cell>
          <cell r="AG146">
            <v>0</v>
          </cell>
          <cell r="AH146">
            <v>0</v>
          </cell>
          <cell r="AI146">
            <v>0</v>
          </cell>
          <cell r="AJ146">
            <v>0</v>
          </cell>
          <cell r="AK146">
            <v>0</v>
          </cell>
          <cell r="AL146">
            <v>0</v>
          </cell>
          <cell r="AM146">
            <v>0</v>
          </cell>
          <cell r="AN146">
            <v>0</v>
          </cell>
          <cell r="AO146">
            <v>0</v>
          </cell>
          <cell r="AP146">
            <v>0</v>
          </cell>
          <cell r="AQ146">
            <v>0</v>
          </cell>
          <cell r="AR146">
            <v>0</v>
          </cell>
          <cell r="AS146">
            <v>0</v>
          </cell>
          <cell r="AT146">
            <v>0</v>
          </cell>
          <cell r="AU146">
            <v>0</v>
          </cell>
          <cell r="AV146">
            <v>0</v>
          </cell>
          <cell r="AW146">
            <v>0</v>
          </cell>
          <cell r="AX146">
            <v>0</v>
          </cell>
          <cell r="AY146">
            <v>0</v>
          </cell>
          <cell r="AZ146">
            <v>0</v>
          </cell>
          <cell r="BA146">
            <v>0</v>
          </cell>
          <cell r="BB146" t="str">
            <v/>
          </cell>
          <cell r="BC146" t="str">
            <v/>
          </cell>
          <cell r="BD146" t="str">
            <v/>
          </cell>
          <cell r="BE146" t="str">
            <v/>
          </cell>
          <cell r="BF146">
            <v>0</v>
          </cell>
          <cell r="BG146">
            <v>0</v>
          </cell>
          <cell r="BH146">
            <v>0</v>
          </cell>
          <cell r="BI146">
            <v>0</v>
          </cell>
          <cell r="BJ146">
            <v>0</v>
          </cell>
          <cell r="BK146">
            <v>0</v>
          </cell>
          <cell r="BL146">
            <v>0</v>
          </cell>
          <cell r="BM146">
            <v>0</v>
          </cell>
          <cell r="BN146">
            <v>0</v>
          </cell>
          <cell r="BO146">
            <v>0</v>
          </cell>
          <cell r="BP146">
            <v>0</v>
          </cell>
          <cell r="BQ146">
            <v>0</v>
          </cell>
          <cell r="BR146">
            <v>0</v>
          </cell>
          <cell r="BS146">
            <v>0</v>
          </cell>
          <cell r="BT146">
            <v>0</v>
          </cell>
          <cell r="BU146">
            <v>0</v>
          </cell>
          <cell r="BV146">
            <v>0</v>
          </cell>
          <cell r="BW146">
            <v>0</v>
          </cell>
          <cell r="BX146">
            <v>0</v>
          </cell>
          <cell r="BY146">
            <v>0</v>
          </cell>
          <cell r="BZ146">
            <v>0</v>
          </cell>
          <cell r="CA146">
            <v>0</v>
          </cell>
          <cell r="CB146">
            <v>0</v>
          </cell>
          <cell r="CC146">
            <v>0</v>
          </cell>
          <cell r="CD146">
            <v>0</v>
          </cell>
          <cell r="CE146">
            <v>0</v>
          </cell>
          <cell r="CF146">
            <v>0</v>
          </cell>
          <cell r="CG146">
            <v>0</v>
          </cell>
          <cell r="CH146">
            <v>0</v>
          </cell>
          <cell r="CI146">
            <v>0</v>
          </cell>
          <cell r="CJ146">
            <v>0</v>
          </cell>
          <cell r="CK146">
            <v>0</v>
          </cell>
          <cell r="CL146">
            <v>0</v>
          </cell>
          <cell r="CM146">
            <v>0</v>
          </cell>
          <cell r="CN146">
            <v>0</v>
          </cell>
          <cell r="CO146">
            <v>0</v>
          </cell>
          <cell r="CP146">
            <v>0</v>
          </cell>
          <cell r="CQ146" t="str">
            <v/>
          </cell>
          <cell r="CR146" t="str">
            <v/>
          </cell>
          <cell r="CS146" t="str">
            <v/>
          </cell>
          <cell r="CT146" t="str">
            <v/>
          </cell>
          <cell r="CU146">
            <v>0</v>
          </cell>
          <cell r="CX146">
            <v>11773.071493446381</v>
          </cell>
          <cell r="CY146">
            <v>2007.6103241393257</v>
          </cell>
          <cell r="CZ146">
            <v>3841.5348877713004</v>
          </cell>
          <cell r="DA146">
            <v>3963.2928893735866</v>
          </cell>
          <cell r="DB146">
            <v>1960.6333921621663</v>
          </cell>
          <cell r="DE146">
            <v>0</v>
          </cell>
          <cell r="DG146">
            <v>2648.4101105499999</v>
          </cell>
          <cell r="DH146">
            <v>0</v>
          </cell>
          <cell r="DI146">
            <v>2648.4101105499999</v>
          </cell>
          <cell r="DJ146">
            <v>221.79169244000005</v>
          </cell>
          <cell r="DK146">
            <v>951.39924857999995</v>
          </cell>
          <cell r="DL146">
            <v>1337.37306115</v>
          </cell>
          <cell r="DM146">
            <v>137.84610837999995</v>
          </cell>
          <cell r="DN146">
            <v>3379.4845325921287</v>
          </cell>
          <cell r="DS146">
            <v>73</v>
          </cell>
          <cell r="DT146">
            <v>202.23975001333304</v>
          </cell>
          <cell r="DU146">
            <v>340.55043894068166</v>
          </cell>
          <cell r="DV146">
            <v>2763.6943436381139</v>
          </cell>
          <cell r="DW146">
            <v>202.23975001333304</v>
          </cell>
          <cell r="DX146" t="str">
            <v/>
          </cell>
          <cell r="DY146" t="str">
            <v/>
          </cell>
          <cell r="DZ146" t="str">
            <v/>
          </cell>
          <cell r="EA146" t="str">
            <v/>
          </cell>
          <cell r="EB146">
            <v>0</v>
          </cell>
          <cell r="EC146">
            <v>1131.7356273999999</v>
          </cell>
          <cell r="ED146">
            <v>17.569210549999998</v>
          </cell>
          <cell r="EE146">
            <v>335.6327546</v>
          </cell>
          <cell r="EF146">
            <v>669.69608814999992</v>
          </cell>
          <cell r="EG146">
            <v>108.83757410000001</v>
          </cell>
          <cell r="EH146">
            <v>210.02252780000001</v>
          </cell>
          <cell r="EI146">
            <v>3.2610385900000001</v>
          </cell>
          <cell r="EJ146">
            <v>51.45580812</v>
          </cell>
          <cell r="EK146">
            <v>131.85455195</v>
          </cell>
          <cell r="EL146">
            <v>23.451129139999999</v>
          </cell>
          <cell r="EM146">
            <v>921.71309960000008</v>
          </cell>
          <cell r="EN146">
            <v>14.308171959999999</v>
          </cell>
          <cell r="EO146">
            <v>284.17694647999997</v>
          </cell>
          <cell r="EP146">
            <v>537.84153619999995</v>
          </cell>
          <cell r="EQ146">
            <v>85.386444960000006</v>
          </cell>
          <cell r="ER146">
            <v>0</v>
          </cell>
          <cell r="ES146">
            <v>0</v>
          </cell>
          <cell r="ET146">
            <v>0</v>
          </cell>
          <cell r="EU146">
            <v>0</v>
          </cell>
          <cell r="EV146">
            <v>0</v>
          </cell>
          <cell r="EW146">
            <v>0</v>
          </cell>
          <cell r="EX146">
            <v>0</v>
          </cell>
          <cell r="EY146">
            <v>0</v>
          </cell>
          <cell r="EZ146">
            <v>0</v>
          </cell>
          <cell r="FA146">
            <v>0</v>
          </cell>
          <cell r="FB146">
            <v>921.71309960000008</v>
          </cell>
          <cell r="FC146">
            <v>14.308171959999999</v>
          </cell>
          <cell r="FD146">
            <v>284.17694647999997</v>
          </cell>
          <cell r="FE146">
            <v>537.84153619999995</v>
          </cell>
          <cell r="FF146">
            <v>85.386444960000006</v>
          </cell>
          <cell r="FG146" t="str">
            <v/>
          </cell>
          <cell r="FH146" t="str">
            <v/>
          </cell>
          <cell r="FI146" t="str">
            <v/>
          </cell>
          <cell r="FJ146" t="str">
            <v/>
          </cell>
          <cell r="FK146">
            <v>0</v>
          </cell>
          <cell r="FN146">
            <v>11773.071493446381</v>
          </cell>
          <cell r="FO146">
            <v>0</v>
          </cell>
          <cell r="FP146">
            <v>376.37899999999996</v>
          </cell>
          <cell r="FQ146">
            <v>0</v>
          </cell>
          <cell r="FR146">
            <v>2003.7250082983335</v>
          </cell>
          <cell r="FS146">
            <v>1945.1350082983336</v>
          </cell>
          <cell r="FT146">
            <v>2.74</v>
          </cell>
          <cell r="FU146">
            <v>55.85</v>
          </cell>
          <cell r="FV146">
            <v>148252</v>
          </cell>
          <cell r="FW146">
            <v>0</v>
          </cell>
          <cell r="FX146">
            <v>148252</v>
          </cell>
          <cell r="FZ146">
            <v>758.40588715000001</v>
          </cell>
          <cell r="GA146">
            <v>0</v>
          </cell>
          <cell r="GB146">
            <v>14.109</v>
          </cell>
          <cell r="GC146">
            <v>0</v>
          </cell>
          <cell r="GD146">
            <v>323.55900000000003</v>
          </cell>
          <cell r="GE146">
            <v>323.55900000000003</v>
          </cell>
          <cell r="GF146">
            <v>0</v>
          </cell>
          <cell r="GG146">
            <v>0</v>
          </cell>
          <cell r="GH146">
            <v>5039</v>
          </cell>
          <cell r="GI146">
            <v>0</v>
          </cell>
          <cell r="GJ146">
            <v>5039</v>
          </cell>
          <cell r="GK146">
            <v>6140.1608410664994</v>
          </cell>
          <cell r="GL146">
            <v>0</v>
          </cell>
          <cell r="GM146">
            <v>258.77600000000001</v>
          </cell>
          <cell r="GN146">
            <v>0</v>
          </cell>
          <cell r="GO146">
            <v>1287.7640000000001</v>
          </cell>
          <cell r="GP146">
            <v>1232.03</v>
          </cell>
          <cell r="GQ146">
            <v>0</v>
          </cell>
          <cell r="GR146">
            <v>51.734000000000002</v>
          </cell>
          <cell r="GS146">
            <v>76404</v>
          </cell>
          <cell r="GT146">
            <v>0</v>
          </cell>
          <cell r="GU146">
            <v>76404</v>
          </cell>
          <cell r="GV146">
            <v>0</v>
          </cell>
          <cell r="GW146">
            <v>0</v>
          </cell>
          <cell r="GX146">
            <v>0</v>
          </cell>
          <cell r="GY146">
            <v>0</v>
          </cell>
          <cell r="GZ146">
            <v>0</v>
          </cell>
          <cell r="HA146">
            <v>0</v>
          </cell>
          <cell r="HB146">
            <v>0</v>
          </cell>
          <cell r="HC146">
            <v>0</v>
          </cell>
          <cell r="HD146">
            <v>0</v>
          </cell>
          <cell r="HE146">
            <v>0</v>
          </cell>
          <cell r="HF146">
            <v>0</v>
          </cell>
          <cell r="HG146">
            <v>0</v>
          </cell>
          <cell r="HH146">
            <v>0</v>
          </cell>
          <cell r="HI146">
            <v>0</v>
          </cell>
          <cell r="HJ146">
            <v>0</v>
          </cell>
          <cell r="HK146">
            <v>0</v>
          </cell>
          <cell r="HL146">
            <v>0</v>
          </cell>
          <cell r="HM146">
            <v>0</v>
          </cell>
          <cell r="HN146">
            <v>0</v>
          </cell>
          <cell r="HO146">
            <v>0</v>
          </cell>
          <cell r="HP146">
            <v>0</v>
          </cell>
          <cell r="HQ146">
            <v>0</v>
          </cell>
          <cell r="HR146">
            <v>1143.433344503333</v>
          </cell>
          <cell r="HS146">
            <v>0</v>
          </cell>
          <cell r="HT146">
            <v>105</v>
          </cell>
          <cell r="HU146">
            <v>0</v>
          </cell>
          <cell r="HV146">
            <v>0</v>
          </cell>
          <cell r="HW146">
            <v>0</v>
          </cell>
          <cell r="HX146">
            <v>0</v>
          </cell>
          <cell r="HY146">
            <v>0</v>
          </cell>
          <cell r="HZ146">
            <v>1</v>
          </cell>
          <cell r="IA146">
            <v>0</v>
          </cell>
          <cell r="IB146">
            <v>1</v>
          </cell>
          <cell r="IC146">
            <v>4996.7274965631668</v>
          </cell>
          <cell r="ID146">
            <v>0</v>
          </cell>
          <cell r="IE146">
            <v>153.77599999999998</v>
          </cell>
          <cell r="IF146">
            <v>0</v>
          </cell>
          <cell r="IG146">
            <v>1287.7640000000001</v>
          </cell>
          <cell r="IH146">
            <v>1232.03</v>
          </cell>
          <cell r="II146">
            <v>0</v>
          </cell>
          <cell r="IJ146">
            <v>51.734000000000002</v>
          </cell>
          <cell r="IK146">
            <v>76403</v>
          </cell>
          <cell r="IL146">
            <v>0</v>
          </cell>
          <cell r="IM146">
            <v>76403</v>
          </cell>
          <cell r="IN146">
            <v>0</v>
          </cell>
          <cell r="IO146">
            <v>0</v>
          </cell>
          <cell r="IP146">
            <v>0</v>
          </cell>
          <cell r="IQ146">
            <v>0</v>
          </cell>
          <cell r="IR146">
            <v>0</v>
          </cell>
          <cell r="IS146">
            <v>0</v>
          </cell>
          <cell r="IT146">
            <v>0</v>
          </cell>
          <cell r="IU146">
            <v>0</v>
          </cell>
          <cell r="IV146">
            <v>0</v>
          </cell>
          <cell r="IW146">
            <v>0</v>
          </cell>
          <cell r="IX146">
            <v>0</v>
          </cell>
          <cell r="IY146">
            <v>509.59348974</v>
          </cell>
          <cell r="IZ146">
            <v>0</v>
          </cell>
          <cell r="JA146">
            <v>24.921999999999997</v>
          </cell>
          <cell r="JB146">
            <v>0</v>
          </cell>
          <cell r="JC146">
            <v>377.14400000000001</v>
          </cell>
          <cell r="JD146">
            <v>377.14400000000001</v>
          </cell>
          <cell r="JE146">
            <v>0</v>
          </cell>
          <cell r="JF146">
            <v>0</v>
          </cell>
          <cell r="JG146">
            <v>33</v>
          </cell>
          <cell r="JH146">
            <v>0</v>
          </cell>
          <cell r="JI146">
            <v>33</v>
          </cell>
          <cell r="JJ146">
            <v>166.82267041</v>
          </cell>
          <cell r="JK146">
            <v>0</v>
          </cell>
          <cell r="JL146">
            <v>7.0890000000000004</v>
          </cell>
          <cell r="JM146">
            <v>0</v>
          </cell>
          <cell r="JN146">
            <v>126.196</v>
          </cell>
          <cell r="JO146">
            <v>126.196</v>
          </cell>
          <cell r="JP146">
            <v>0</v>
          </cell>
          <cell r="JQ146">
            <v>0</v>
          </cell>
          <cell r="JR146">
            <v>1</v>
          </cell>
          <cell r="JS146">
            <v>0</v>
          </cell>
          <cell r="JT146">
            <v>1</v>
          </cell>
          <cell r="JU146">
            <v>342.77081932999999</v>
          </cell>
          <cell r="JV146">
            <v>0</v>
          </cell>
          <cell r="JW146">
            <v>17.832999999999998</v>
          </cell>
          <cell r="JX146">
            <v>0</v>
          </cell>
          <cell r="JY146">
            <v>250.94800000000001</v>
          </cell>
          <cell r="JZ146">
            <v>250.94800000000001</v>
          </cell>
          <cell r="KA146">
            <v>0</v>
          </cell>
          <cell r="KB146">
            <v>0</v>
          </cell>
          <cell r="KC146">
            <v>32</v>
          </cell>
          <cell r="KD146">
            <v>0</v>
          </cell>
          <cell r="KE146">
            <v>32</v>
          </cell>
          <cell r="KF146">
            <v>0</v>
          </cell>
          <cell r="KG146">
            <v>0</v>
          </cell>
          <cell r="KH146">
            <v>0</v>
          </cell>
          <cell r="KI146">
            <v>0</v>
          </cell>
          <cell r="KJ146">
            <v>0</v>
          </cell>
          <cell r="KK146">
            <v>0</v>
          </cell>
          <cell r="KL146">
            <v>0</v>
          </cell>
          <cell r="KM146">
            <v>0</v>
          </cell>
          <cell r="KN146">
            <v>0</v>
          </cell>
          <cell r="KO146">
            <v>0</v>
          </cell>
          <cell r="KP146">
            <v>0</v>
          </cell>
          <cell r="KQ146">
            <v>0</v>
          </cell>
          <cell r="KR146">
            <v>0</v>
          </cell>
          <cell r="KS146">
            <v>0</v>
          </cell>
          <cell r="KT146">
            <v>0</v>
          </cell>
          <cell r="KU146">
            <v>0</v>
          </cell>
          <cell r="KV146">
            <v>0</v>
          </cell>
          <cell r="KW146">
            <v>0</v>
          </cell>
          <cell r="KX146">
            <v>0</v>
          </cell>
          <cell r="KY146">
            <v>0</v>
          </cell>
          <cell r="KZ146">
            <v>0</v>
          </cell>
          <cell r="LA146">
            <v>0</v>
          </cell>
          <cell r="LB146">
            <v>342.77081932999999</v>
          </cell>
          <cell r="LC146">
            <v>0</v>
          </cell>
          <cell r="LD146">
            <v>17.832999999999998</v>
          </cell>
          <cell r="LE146">
            <v>0</v>
          </cell>
          <cell r="LF146">
            <v>250.94800000000001</v>
          </cell>
          <cell r="LG146">
            <v>250.94800000000001</v>
          </cell>
          <cell r="LH146">
            <v>0</v>
          </cell>
          <cell r="LI146">
            <v>0</v>
          </cell>
          <cell r="LJ146">
            <v>32</v>
          </cell>
          <cell r="LK146">
            <v>0</v>
          </cell>
          <cell r="LL146">
            <v>32</v>
          </cell>
          <cell r="LQ146">
            <v>0</v>
          </cell>
          <cell r="LR146">
            <v>55.8</v>
          </cell>
          <cell r="LS146">
            <v>0</v>
          </cell>
          <cell r="LT146">
            <v>0</v>
          </cell>
          <cell r="LU146">
            <v>0</v>
          </cell>
          <cell r="LX146">
            <v>0</v>
          </cell>
          <cell r="LY146">
            <v>0</v>
          </cell>
          <cell r="LZ146">
            <v>0</v>
          </cell>
          <cell r="MA146">
            <v>0</v>
          </cell>
          <cell r="MB146">
            <v>0</v>
          </cell>
          <cell r="MC146">
            <v>0</v>
          </cell>
          <cell r="MD146">
            <v>0</v>
          </cell>
          <cell r="ME146">
            <v>0</v>
          </cell>
          <cell r="MF146">
            <v>0</v>
          </cell>
          <cell r="MG146">
            <v>0</v>
          </cell>
          <cell r="MH146">
            <v>0</v>
          </cell>
          <cell r="MI146">
            <v>0</v>
          </cell>
          <cell r="MJ146">
            <v>0</v>
          </cell>
          <cell r="MK146">
            <v>0</v>
          </cell>
          <cell r="ML146">
            <v>0</v>
          </cell>
          <cell r="MM146">
            <v>0</v>
          </cell>
          <cell r="MN146">
            <v>0</v>
          </cell>
          <cell r="MO146">
            <v>0</v>
          </cell>
          <cell r="MP146">
            <v>0</v>
          </cell>
          <cell r="MQ146">
            <v>0</v>
          </cell>
          <cell r="MR146">
            <v>0</v>
          </cell>
          <cell r="MS146">
            <v>0</v>
          </cell>
          <cell r="MT146">
            <v>0</v>
          </cell>
          <cell r="MU146">
            <v>0</v>
          </cell>
          <cell r="MV146">
            <v>0</v>
          </cell>
          <cell r="MW146">
            <v>0</v>
          </cell>
          <cell r="MX146">
            <v>0</v>
          </cell>
          <cell r="MY146">
            <v>0</v>
          </cell>
          <cell r="MZ146">
            <v>0</v>
          </cell>
          <cell r="NA146">
            <v>0</v>
          </cell>
          <cell r="NB146">
            <v>0</v>
          </cell>
          <cell r="NC146">
            <v>0</v>
          </cell>
          <cell r="ND146">
            <v>0</v>
          </cell>
          <cell r="NE146">
            <v>0</v>
          </cell>
          <cell r="NF146">
            <v>0</v>
          </cell>
          <cell r="NG146">
            <v>0</v>
          </cell>
          <cell r="NH146">
            <v>0</v>
          </cell>
          <cell r="NI146">
            <v>0</v>
          </cell>
          <cell r="NJ146">
            <v>0</v>
          </cell>
          <cell r="NK146">
            <v>0</v>
          </cell>
          <cell r="NL146">
            <v>0</v>
          </cell>
          <cell r="NM146">
            <v>0</v>
          </cell>
          <cell r="NN146">
            <v>0</v>
          </cell>
          <cell r="NO146">
            <v>0</v>
          </cell>
          <cell r="NP146">
            <v>0</v>
          </cell>
          <cell r="NQ146">
            <v>0</v>
          </cell>
          <cell r="NR146">
            <v>0</v>
          </cell>
          <cell r="NS146">
            <v>0</v>
          </cell>
          <cell r="NT146">
            <v>0</v>
          </cell>
          <cell r="NU146">
            <v>0</v>
          </cell>
          <cell r="NV146">
            <v>0</v>
          </cell>
          <cell r="NW146">
            <v>0</v>
          </cell>
          <cell r="NX146">
            <v>0</v>
          </cell>
          <cell r="NY146">
            <v>0</v>
          </cell>
          <cell r="NZ146">
            <v>0</v>
          </cell>
          <cell r="OA146">
            <v>0</v>
          </cell>
          <cell r="OB146">
            <v>0</v>
          </cell>
          <cell r="OC146">
            <v>0</v>
          </cell>
          <cell r="OD146">
            <v>0</v>
          </cell>
          <cell r="OE146">
            <v>0</v>
          </cell>
          <cell r="OF146">
            <v>0</v>
          </cell>
          <cell r="OG146">
            <v>0</v>
          </cell>
          <cell r="OH146">
            <v>0</v>
          </cell>
          <cell r="OI146">
            <v>0</v>
          </cell>
          <cell r="OJ146">
            <v>0</v>
          </cell>
          <cell r="OL146" t="str">
            <v>нд</v>
          </cell>
          <cell r="OM146" t="str">
            <v>нд</v>
          </cell>
          <cell r="ON146" t="str">
            <v>нд</v>
          </cell>
          <cell r="OO146" t="str">
            <v>нд</v>
          </cell>
          <cell r="OP146" t="str">
            <v>нд</v>
          </cell>
          <cell r="OT146">
            <v>9766.9821273165726</v>
          </cell>
          <cell r="OV146">
            <v>709.20500000000004</v>
          </cell>
          <cell r="OW146">
            <v>119.191</v>
          </cell>
          <cell r="OX146">
            <v>0</v>
          </cell>
          <cell r="OY146">
            <v>10851</v>
          </cell>
          <cell r="OZ146">
            <v>2146.0064287200003</v>
          </cell>
        </row>
        <row r="147">
          <cell r="A147" t="str">
            <v>Г</v>
          </cell>
          <cell r="B147" t="str">
            <v>1.3.3.3</v>
          </cell>
          <cell r="C147" t="str">
            <v>Прочее новое строительство, покупка объектов основных средств всего, в том числе:</v>
          </cell>
          <cell r="D147" t="str">
            <v>Г</v>
          </cell>
          <cell r="E147">
            <v>0</v>
          </cell>
          <cell r="H147">
            <v>0</v>
          </cell>
          <cell r="J147">
            <v>3932.6022027855006</v>
          </cell>
          <cell r="K147">
            <v>0</v>
          </cell>
          <cell r="L147">
            <v>3932.6022027855006</v>
          </cell>
          <cell r="M147">
            <v>818.12398278000001</v>
          </cell>
          <cell r="N147">
            <v>0</v>
          </cell>
          <cell r="O147">
            <v>245.11748446749993</v>
          </cell>
          <cell r="P147">
            <v>749.55393913499995</v>
          </cell>
          <cell r="Q147">
            <v>2119.8067964030001</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O147">
            <v>0</v>
          </cell>
          <cell r="AP147">
            <v>0</v>
          </cell>
          <cell r="AQ147">
            <v>0</v>
          </cell>
          <cell r="AR147">
            <v>0</v>
          </cell>
          <cell r="AS147">
            <v>0</v>
          </cell>
          <cell r="AT147">
            <v>0</v>
          </cell>
          <cell r="AU147">
            <v>0</v>
          </cell>
          <cell r="AV147">
            <v>0</v>
          </cell>
          <cell r="AW147">
            <v>0</v>
          </cell>
          <cell r="AX147">
            <v>0</v>
          </cell>
          <cell r="AY147">
            <v>0</v>
          </cell>
          <cell r="AZ147">
            <v>0</v>
          </cell>
          <cell r="BA147">
            <v>0</v>
          </cell>
          <cell r="BB147" t="str">
            <v/>
          </cell>
          <cell r="BC147" t="str">
            <v/>
          </cell>
          <cell r="BD147" t="str">
            <v/>
          </cell>
          <cell r="BE147" t="str">
            <v/>
          </cell>
          <cell r="BF147">
            <v>0</v>
          </cell>
          <cell r="BG147">
            <v>0</v>
          </cell>
          <cell r="BH147">
            <v>0</v>
          </cell>
          <cell r="BI147">
            <v>0</v>
          </cell>
          <cell r="BJ147">
            <v>0</v>
          </cell>
          <cell r="BK147">
            <v>0</v>
          </cell>
          <cell r="BL147">
            <v>0</v>
          </cell>
          <cell r="BM147">
            <v>0</v>
          </cell>
          <cell r="BN147">
            <v>0</v>
          </cell>
          <cell r="BO147">
            <v>0</v>
          </cell>
          <cell r="BP147">
            <v>0</v>
          </cell>
          <cell r="BQ147">
            <v>0</v>
          </cell>
          <cell r="BR147">
            <v>0</v>
          </cell>
          <cell r="BS147">
            <v>0</v>
          </cell>
          <cell r="BT147">
            <v>0</v>
          </cell>
          <cell r="BU147">
            <v>0</v>
          </cell>
          <cell r="BV147">
            <v>0</v>
          </cell>
          <cell r="BW147">
            <v>0</v>
          </cell>
          <cell r="BX147">
            <v>0</v>
          </cell>
          <cell r="BY147">
            <v>0</v>
          </cell>
          <cell r="BZ147">
            <v>0</v>
          </cell>
          <cell r="CA147">
            <v>0</v>
          </cell>
          <cell r="CB147">
            <v>0</v>
          </cell>
          <cell r="CC147">
            <v>0</v>
          </cell>
          <cell r="CD147">
            <v>0</v>
          </cell>
          <cell r="CE147">
            <v>0</v>
          </cell>
          <cell r="CF147">
            <v>0</v>
          </cell>
          <cell r="CG147">
            <v>0</v>
          </cell>
          <cell r="CH147">
            <v>0</v>
          </cell>
          <cell r="CI147">
            <v>0</v>
          </cell>
          <cell r="CJ147">
            <v>0</v>
          </cell>
          <cell r="CK147">
            <v>0</v>
          </cell>
          <cell r="CL147">
            <v>0</v>
          </cell>
          <cell r="CM147">
            <v>0</v>
          </cell>
          <cell r="CN147">
            <v>0</v>
          </cell>
          <cell r="CO147">
            <v>0</v>
          </cell>
          <cell r="CP147">
            <v>0</v>
          </cell>
          <cell r="CQ147" t="str">
            <v/>
          </cell>
          <cell r="CR147" t="str">
            <v/>
          </cell>
          <cell r="CS147" t="str">
            <v/>
          </cell>
          <cell r="CT147" t="str">
            <v/>
          </cell>
          <cell r="CU147">
            <v>0</v>
          </cell>
          <cell r="CX147">
            <v>11773.071493446381</v>
          </cell>
          <cell r="CY147">
            <v>2007.6103241393257</v>
          </cell>
          <cell r="CZ147">
            <v>3841.5348877713004</v>
          </cell>
          <cell r="DA147">
            <v>3963.2928893735866</v>
          </cell>
          <cell r="DB147">
            <v>1960.6333921621663</v>
          </cell>
          <cell r="DE147">
            <v>0</v>
          </cell>
          <cell r="DG147">
            <v>2648.4101105499999</v>
          </cell>
          <cell r="DH147">
            <v>0</v>
          </cell>
          <cell r="DI147">
            <v>2648.4101105499999</v>
          </cell>
          <cell r="DJ147">
            <v>221.79169244000005</v>
          </cell>
          <cell r="DK147">
            <v>951.39924857999995</v>
          </cell>
          <cell r="DL147">
            <v>1337.37306115</v>
          </cell>
          <cell r="DM147">
            <v>137.84610837999995</v>
          </cell>
          <cell r="DN147">
            <v>3379.4845325921287</v>
          </cell>
          <cell r="DS147">
            <v>73</v>
          </cell>
          <cell r="DT147">
            <v>202.23975001333304</v>
          </cell>
          <cell r="DU147">
            <v>340.55043894068166</v>
          </cell>
          <cell r="DV147">
            <v>2763.6943436381139</v>
          </cell>
          <cell r="DW147">
            <v>202.23975001333304</v>
          </cell>
          <cell r="DX147" t="str">
            <v/>
          </cell>
          <cell r="DY147" t="str">
            <v/>
          </cell>
          <cell r="DZ147" t="str">
            <v/>
          </cell>
          <cell r="EA147" t="str">
            <v/>
          </cell>
          <cell r="EB147">
            <v>0</v>
          </cell>
          <cell r="EC147">
            <v>1131.7356273999999</v>
          </cell>
          <cell r="ED147">
            <v>17.569210549999998</v>
          </cell>
          <cell r="EE147">
            <v>335.6327546</v>
          </cell>
          <cell r="EF147">
            <v>669.69608814999992</v>
          </cell>
          <cell r="EG147">
            <v>108.83757410000001</v>
          </cell>
          <cell r="EH147">
            <v>210.02252780000001</v>
          </cell>
          <cell r="EI147">
            <v>3.2610385900000001</v>
          </cell>
          <cell r="EJ147">
            <v>51.45580812</v>
          </cell>
          <cell r="EK147">
            <v>131.85455195</v>
          </cell>
          <cell r="EL147">
            <v>23.451129139999999</v>
          </cell>
          <cell r="EM147">
            <v>921.71309960000008</v>
          </cell>
          <cell r="EN147">
            <v>14.308171959999999</v>
          </cell>
          <cell r="EO147">
            <v>284.17694647999997</v>
          </cell>
          <cell r="EP147">
            <v>537.84153619999995</v>
          </cell>
          <cell r="EQ147">
            <v>85.386444960000006</v>
          </cell>
          <cell r="ER147">
            <v>0</v>
          </cell>
          <cell r="ES147">
            <v>0</v>
          </cell>
          <cell r="ET147">
            <v>0</v>
          </cell>
          <cell r="EU147">
            <v>0</v>
          </cell>
          <cell r="EV147">
            <v>0</v>
          </cell>
          <cell r="EW147">
            <v>0</v>
          </cell>
          <cell r="EX147">
            <v>0</v>
          </cell>
          <cell r="EY147">
            <v>0</v>
          </cell>
          <cell r="EZ147">
            <v>0</v>
          </cell>
          <cell r="FA147">
            <v>0</v>
          </cell>
          <cell r="FB147">
            <v>921.71309960000008</v>
          </cell>
          <cell r="FC147">
            <v>14.308171959999999</v>
          </cell>
          <cell r="FD147">
            <v>284.17694647999997</v>
          </cell>
          <cell r="FE147">
            <v>537.84153619999995</v>
          </cell>
          <cell r="FF147">
            <v>85.386444960000006</v>
          </cell>
          <cell r="FG147" t="str">
            <v/>
          </cell>
          <cell r="FH147" t="str">
            <v/>
          </cell>
          <cell r="FI147" t="str">
            <v/>
          </cell>
          <cell r="FJ147" t="str">
            <v/>
          </cell>
          <cell r="FK147">
            <v>0</v>
          </cell>
          <cell r="FN147">
            <v>11773.071493446381</v>
          </cell>
          <cell r="FO147">
            <v>0</v>
          </cell>
          <cell r="FP147">
            <v>376.37899999999996</v>
          </cell>
          <cell r="FQ147">
            <v>0</v>
          </cell>
          <cell r="FR147">
            <v>2003.7250082983335</v>
          </cell>
          <cell r="FS147">
            <v>1945.1350082983336</v>
          </cell>
          <cell r="FT147">
            <v>2.74</v>
          </cell>
          <cell r="FU147">
            <v>55.85</v>
          </cell>
          <cell r="FV147">
            <v>148252</v>
          </cell>
          <cell r="FW147">
            <v>0</v>
          </cell>
          <cell r="FX147">
            <v>148252</v>
          </cell>
          <cell r="FZ147">
            <v>758.40588715000001</v>
          </cell>
          <cell r="GA147">
            <v>0</v>
          </cell>
          <cell r="GB147">
            <v>14.109</v>
          </cell>
          <cell r="GC147">
            <v>0</v>
          </cell>
          <cell r="GD147">
            <v>323.55900000000003</v>
          </cell>
          <cell r="GE147">
            <v>323.55900000000003</v>
          </cell>
          <cell r="GF147">
            <v>0</v>
          </cell>
          <cell r="GG147">
            <v>0</v>
          </cell>
          <cell r="GH147">
            <v>5039</v>
          </cell>
          <cell r="GI147">
            <v>0</v>
          </cell>
          <cell r="GJ147">
            <v>5039</v>
          </cell>
          <cell r="GK147">
            <v>6140.1608410664994</v>
          </cell>
          <cell r="GL147">
            <v>0</v>
          </cell>
          <cell r="GM147">
            <v>258.77600000000001</v>
          </cell>
          <cell r="GN147">
            <v>0</v>
          </cell>
          <cell r="GO147">
            <v>1287.7640000000001</v>
          </cell>
          <cell r="GP147">
            <v>1232.03</v>
          </cell>
          <cell r="GQ147">
            <v>0</v>
          </cell>
          <cell r="GR147">
            <v>51.734000000000002</v>
          </cell>
          <cell r="GS147">
            <v>76404</v>
          </cell>
          <cell r="GT147">
            <v>0</v>
          </cell>
          <cell r="GU147">
            <v>76404</v>
          </cell>
          <cell r="GV147">
            <v>0</v>
          </cell>
          <cell r="GW147">
            <v>0</v>
          </cell>
          <cell r="GX147">
            <v>0</v>
          </cell>
          <cell r="GY147">
            <v>0</v>
          </cell>
          <cell r="GZ147">
            <v>0</v>
          </cell>
          <cell r="HA147">
            <v>0</v>
          </cell>
          <cell r="HB147">
            <v>0</v>
          </cell>
          <cell r="HC147">
            <v>0</v>
          </cell>
          <cell r="HD147">
            <v>0</v>
          </cell>
          <cell r="HE147">
            <v>0</v>
          </cell>
          <cell r="HF147">
            <v>0</v>
          </cell>
          <cell r="HG147">
            <v>0</v>
          </cell>
          <cell r="HH147">
            <v>0</v>
          </cell>
          <cell r="HI147">
            <v>0</v>
          </cell>
          <cell r="HJ147">
            <v>0</v>
          </cell>
          <cell r="HK147">
            <v>0</v>
          </cell>
          <cell r="HL147">
            <v>0</v>
          </cell>
          <cell r="HM147">
            <v>0</v>
          </cell>
          <cell r="HN147">
            <v>0</v>
          </cell>
          <cell r="HO147">
            <v>0</v>
          </cell>
          <cell r="HP147">
            <v>0</v>
          </cell>
          <cell r="HQ147">
            <v>0</v>
          </cell>
          <cell r="HR147">
            <v>1143.433344503333</v>
          </cell>
          <cell r="HS147">
            <v>0</v>
          </cell>
          <cell r="HT147">
            <v>105</v>
          </cell>
          <cell r="HU147">
            <v>0</v>
          </cell>
          <cell r="HV147">
            <v>0</v>
          </cell>
          <cell r="HW147">
            <v>0</v>
          </cell>
          <cell r="HX147">
            <v>0</v>
          </cell>
          <cell r="HY147">
            <v>0</v>
          </cell>
          <cell r="HZ147">
            <v>1</v>
          </cell>
          <cell r="IA147">
            <v>0</v>
          </cell>
          <cell r="IB147">
            <v>1</v>
          </cell>
          <cell r="IC147">
            <v>4996.7274965631668</v>
          </cell>
          <cell r="ID147">
            <v>0</v>
          </cell>
          <cell r="IE147">
            <v>153.77599999999998</v>
          </cell>
          <cell r="IF147">
            <v>0</v>
          </cell>
          <cell r="IG147">
            <v>1287.7640000000001</v>
          </cell>
          <cell r="IH147">
            <v>1232.03</v>
          </cell>
          <cell r="II147">
            <v>0</v>
          </cell>
          <cell r="IJ147">
            <v>51.734000000000002</v>
          </cell>
          <cell r="IK147">
            <v>76403</v>
          </cell>
          <cell r="IL147">
            <v>0</v>
          </cell>
          <cell r="IM147">
            <v>76403</v>
          </cell>
          <cell r="IN147">
            <v>0</v>
          </cell>
          <cell r="IO147">
            <v>0</v>
          </cell>
          <cell r="IP147">
            <v>0</v>
          </cell>
          <cell r="IQ147">
            <v>0</v>
          </cell>
          <cell r="IR147">
            <v>0</v>
          </cell>
          <cell r="IS147">
            <v>0</v>
          </cell>
          <cell r="IT147">
            <v>0</v>
          </cell>
          <cell r="IU147">
            <v>0</v>
          </cell>
          <cell r="IV147">
            <v>0</v>
          </cell>
          <cell r="IW147">
            <v>0</v>
          </cell>
          <cell r="IX147">
            <v>0</v>
          </cell>
          <cell r="IY147">
            <v>509.59348974</v>
          </cell>
          <cell r="IZ147">
            <v>0</v>
          </cell>
          <cell r="JA147">
            <v>24.921999999999997</v>
          </cell>
          <cell r="JB147">
            <v>0</v>
          </cell>
          <cell r="JC147">
            <v>377.14400000000001</v>
          </cell>
          <cell r="JD147">
            <v>377.14400000000001</v>
          </cell>
          <cell r="JE147">
            <v>0</v>
          </cell>
          <cell r="JF147">
            <v>0</v>
          </cell>
          <cell r="JG147">
            <v>33</v>
          </cell>
          <cell r="JH147">
            <v>0</v>
          </cell>
          <cell r="JI147">
            <v>33</v>
          </cell>
          <cell r="JJ147">
            <v>166.82267041</v>
          </cell>
          <cell r="JK147">
            <v>0</v>
          </cell>
          <cell r="JL147">
            <v>7.0890000000000004</v>
          </cell>
          <cell r="JM147">
            <v>0</v>
          </cell>
          <cell r="JN147">
            <v>126.196</v>
          </cell>
          <cell r="JO147">
            <v>126.196</v>
          </cell>
          <cell r="JP147">
            <v>0</v>
          </cell>
          <cell r="JQ147">
            <v>0</v>
          </cell>
          <cell r="JR147">
            <v>1</v>
          </cell>
          <cell r="JS147">
            <v>0</v>
          </cell>
          <cell r="JT147">
            <v>1</v>
          </cell>
          <cell r="JU147">
            <v>342.77081932999999</v>
          </cell>
          <cell r="JV147">
            <v>0</v>
          </cell>
          <cell r="JW147">
            <v>17.832999999999998</v>
          </cell>
          <cell r="JX147">
            <v>0</v>
          </cell>
          <cell r="JY147">
            <v>250.94800000000001</v>
          </cell>
          <cell r="JZ147">
            <v>250.94800000000001</v>
          </cell>
          <cell r="KA147">
            <v>0</v>
          </cell>
          <cell r="KB147">
            <v>0</v>
          </cell>
          <cell r="KC147">
            <v>32</v>
          </cell>
          <cell r="KD147">
            <v>0</v>
          </cell>
          <cell r="KE147">
            <v>32</v>
          </cell>
          <cell r="KF147">
            <v>0</v>
          </cell>
          <cell r="KG147">
            <v>0</v>
          </cell>
          <cell r="KH147">
            <v>0</v>
          </cell>
          <cell r="KI147">
            <v>0</v>
          </cell>
          <cell r="KJ147">
            <v>0</v>
          </cell>
          <cell r="KK147">
            <v>0</v>
          </cell>
          <cell r="KL147">
            <v>0</v>
          </cell>
          <cell r="KM147">
            <v>0</v>
          </cell>
          <cell r="KN147">
            <v>0</v>
          </cell>
          <cell r="KO147">
            <v>0</v>
          </cell>
          <cell r="KP147">
            <v>0</v>
          </cell>
          <cell r="KQ147">
            <v>0</v>
          </cell>
          <cell r="KR147">
            <v>0</v>
          </cell>
          <cell r="KS147">
            <v>0</v>
          </cell>
          <cell r="KT147">
            <v>0</v>
          </cell>
          <cell r="KU147">
            <v>0</v>
          </cell>
          <cell r="KV147">
            <v>0</v>
          </cell>
          <cell r="KW147">
            <v>0</v>
          </cell>
          <cell r="KX147">
            <v>0</v>
          </cell>
          <cell r="KY147">
            <v>0</v>
          </cell>
          <cell r="KZ147">
            <v>0</v>
          </cell>
          <cell r="LA147">
            <v>0</v>
          </cell>
          <cell r="LB147">
            <v>342.77081932999999</v>
          </cell>
          <cell r="LC147">
            <v>0</v>
          </cell>
          <cell r="LD147">
            <v>17.832999999999998</v>
          </cell>
          <cell r="LE147">
            <v>0</v>
          </cell>
          <cell r="LF147">
            <v>250.94800000000001</v>
          </cell>
          <cell r="LG147">
            <v>250.94800000000001</v>
          </cell>
          <cell r="LH147">
            <v>0</v>
          </cell>
          <cell r="LI147">
            <v>0</v>
          </cell>
          <cell r="LJ147">
            <v>32</v>
          </cell>
          <cell r="LK147">
            <v>0</v>
          </cell>
          <cell r="LL147">
            <v>32</v>
          </cell>
          <cell r="LQ147">
            <v>0</v>
          </cell>
          <cell r="LR147">
            <v>55.8</v>
          </cell>
          <cell r="LS147">
            <v>0</v>
          </cell>
          <cell r="LT147">
            <v>0</v>
          </cell>
          <cell r="LU147">
            <v>0</v>
          </cell>
          <cell r="LX147">
            <v>0</v>
          </cell>
          <cell r="LY147">
            <v>0</v>
          </cell>
          <cell r="LZ147">
            <v>0</v>
          </cell>
          <cell r="MA147">
            <v>0</v>
          </cell>
          <cell r="MB147">
            <v>0</v>
          </cell>
          <cell r="MC147">
            <v>0</v>
          </cell>
          <cell r="MD147">
            <v>0</v>
          </cell>
          <cell r="ME147">
            <v>0</v>
          </cell>
          <cell r="MF147">
            <v>0</v>
          </cell>
          <cell r="MG147">
            <v>0</v>
          </cell>
          <cell r="MH147">
            <v>0</v>
          </cell>
          <cell r="MI147">
            <v>0</v>
          </cell>
          <cell r="MJ147">
            <v>0</v>
          </cell>
          <cell r="MK147">
            <v>0</v>
          </cell>
          <cell r="ML147">
            <v>0</v>
          </cell>
          <cell r="MM147">
            <v>0</v>
          </cell>
          <cell r="MN147">
            <v>0</v>
          </cell>
          <cell r="MO147">
            <v>0</v>
          </cell>
          <cell r="MP147">
            <v>0</v>
          </cell>
          <cell r="MQ147">
            <v>0</v>
          </cell>
          <cell r="MR147">
            <v>0</v>
          </cell>
          <cell r="MS147">
            <v>0</v>
          </cell>
          <cell r="MT147">
            <v>0</v>
          </cell>
          <cell r="MU147">
            <v>0</v>
          </cell>
          <cell r="MV147">
            <v>0</v>
          </cell>
          <cell r="MW147">
            <v>0</v>
          </cell>
          <cell r="MX147">
            <v>0</v>
          </cell>
          <cell r="MY147">
            <v>0</v>
          </cell>
          <cell r="MZ147">
            <v>0</v>
          </cell>
          <cell r="NA147">
            <v>0</v>
          </cell>
          <cell r="NB147">
            <v>0</v>
          </cell>
          <cell r="NC147">
            <v>0</v>
          </cell>
          <cell r="ND147">
            <v>0</v>
          </cell>
          <cell r="NE147">
            <v>0</v>
          </cell>
          <cell r="NF147">
            <v>0</v>
          </cell>
          <cell r="NG147">
            <v>0</v>
          </cell>
          <cell r="NH147">
            <v>0</v>
          </cell>
          <cell r="NI147">
            <v>0</v>
          </cell>
          <cell r="NJ147">
            <v>0</v>
          </cell>
          <cell r="NK147">
            <v>0</v>
          </cell>
          <cell r="NL147">
            <v>0</v>
          </cell>
          <cell r="NM147">
            <v>0</v>
          </cell>
          <cell r="NN147">
            <v>0</v>
          </cell>
          <cell r="NO147">
            <v>0</v>
          </cell>
          <cell r="NP147">
            <v>0</v>
          </cell>
          <cell r="NQ147">
            <v>0</v>
          </cell>
          <cell r="NR147">
            <v>0</v>
          </cell>
          <cell r="NS147">
            <v>0</v>
          </cell>
          <cell r="NT147">
            <v>0</v>
          </cell>
          <cell r="NU147">
            <v>0</v>
          </cell>
          <cell r="NV147">
            <v>0</v>
          </cell>
          <cell r="NW147">
            <v>0</v>
          </cell>
          <cell r="NX147">
            <v>0</v>
          </cell>
          <cell r="NY147">
            <v>0</v>
          </cell>
          <cell r="NZ147">
            <v>0</v>
          </cell>
          <cell r="OA147">
            <v>0</v>
          </cell>
          <cell r="OB147">
            <v>0</v>
          </cell>
          <cell r="OC147">
            <v>0</v>
          </cell>
          <cell r="OD147">
            <v>0</v>
          </cell>
          <cell r="OE147">
            <v>0</v>
          </cell>
          <cell r="OF147">
            <v>0</v>
          </cell>
          <cell r="OG147">
            <v>0</v>
          </cell>
          <cell r="OH147">
            <v>0</v>
          </cell>
          <cell r="OI147">
            <v>0</v>
          </cell>
          <cell r="OJ147">
            <v>0</v>
          </cell>
          <cell r="OL147" t="str">
            <v>нд</v>
          </cell>
          <cell r="OM147" t="str">
            <v>нд</v>
          </cell>
          <cell r="ON147" t="str">
            <v>нд</v>
          </cell>
          <cell r="OO147" t="str">
            <v>нд</v>
          </cell>
          <cell r="OP147" t="str">
            <v>нд</v>
          </cell>
          <cell r="OT147">
            <v>9766.9821273165726</v>
          </cell>
          <cell r="OV147">
            <v>709.20500000000004</v>
          </cell>
          <cell r="OW147">
            <v>119.191</v>
          </cell>
          <cell r="OX147">
            <v>0</v>
          </cell>
          <cell r="OY147">
            <v>10851</v>
          </cell>
          <cell r="OZ147">
            <v>2146.0064287200003</v>
          </cell>
        </row>
        <row r="148">
          <cell r="A148" t="str">
            <v>Г</v>
          </cell>
          <cell r="B148" t="str">
            <v>1.3.3.4</v>
          </cell>
          <cell r="C148" t="str">
            <v>Создание, приобретение объектов нематериальных активов всего, в том числе:</v>
          </cell>
          <cell r="D148" t="str">
            <v>Г</v>
          </cell>
          <cell r="E148">
            <v>0</v>
          </cell>
          <cell r="H148">
            <v>0</v>
          </cell>
          <cell r="J148">
            <v>3932.6022027855006</v>
          </cell>
          <cell r="K148">
            <v>0</v>
          </cell>
          <cell r="L148">
            <v>3932.6022027855006</v>
          </cell>
          <cell r="M148">
            <v>818.12398278000001</v>
          </cell>
          <cell r="N148">
            <v>0</v>
          </cell>
          <cell r="O148">
            <v>245.11748446749993</v>
          </cell>
          <cell r="P148">
            <v>749.55393913499995</v>
          </cell>
          <cell r="Q148">
            <v>2119.8067964030001</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O148">
            <v>0</v>
          </cell>
          <cell r="AP148">
            <v>0</v>
          </cell>
          <cell r="AQ148">
            <v>0</v>
          </cell>
          <cell r="AR148">
            <v>0</v>
          </cell>
          <cell r="AS148">
            <v>0</v>
          </cell>
          <cell r="AT148">
            <v>0</v>
          </cell>
          <cell r="AU148">
            <v>0</v>
          </cell>
          <cell r="AV148">
            <v>0</v>
          </cell>
          <cell r="AW148">
            <v>0</v>
          </cell>
          <cell r="AX148">
            <v>0</v>
          </cell>
          <cell r="AY148">
            <v>0</v>
          </cell>
          <cell r="AZ148">
            <v>0</v>
          </cell>
          <cell r="BA148">
            <v>0</v>
          </cell>
          <cell r="BB148" t="str">
            <v/>
          </cell>
          <cell r="BC148" t="str">
            <v/>
          </cell>
          <cell r="BD148" t="str">
            <v/>
          </cell>
          <cell r="BE148" t="str">
            <v/>
          </cell>
          <cell r="BF148">
            <v>0</v>
          </cell>
          <cell r="BG148">
            <v>0</v>
          </cell>
          <cell r="BH148">
            <v>0</v>
          </cell>
          <cell r="BI148">
            <v>0</v>
          </cell>
          <cell r="BJ148">
            <v>0</v>
          </cell>
          <cell r="BK148">
            <v>0</v>
          </cell>
          <cell r="BL148">
            <v>0</v>
          </cell>
          <cell r="BM148">
            <v>0</v>
          </cell>
          <cell r="BN148">
            <v>0</v>
          </cell>
          <cell r="BO148">
            <v>0</v>
          </cell>
          <cell r="BP148">
            <v>0</v>
          </cell>
          <cell r="BQ148">
            <v>0</v>
          </cell>
          <cell r="BR148">
            <v>0</v>
          </cell>
          <cell r="BS148">
            <v>0</v>
          </cell>
          <cell r="BT148">
            <v>0</v>
          </cell>
          <cell r="BU148">
            <v>0</v>
          </cell>
          <cell r="BV148">
            <v>0</v>
          </cell>
          <cell r="BW148">
            <v>0</v>
          </cell>
          <cell r="BX148">
            <v>0</v>
          </cell>
          <cell r="BY148">
            <v>0</v>
          </cell>
          <cell r="BZ148">
            <v>0</v>
          </cell>
          <cell r="CA148">
            <v>0</v>
          </cell>
          <cell r="CB148">
            <v>0</v>
          </cell>
          <cell r="CC148">
            <v>0</v>
          </cell>
          <cell r="CD148">
            <v>0</v>
          </cell>
          <cell r="CE148">
            <v>0</v>
          </cell>
          <cell r="CF148">
            <v>0</v>
          </cell>
          <cell r="CG148">
            <v>0</v>
          </cell>
          <cell r="CH148">
            <v>0</v>
          </cell>
          <cell r="CI148">
            <v>0</v>
          </cell>
          <cell r="CJ148">
            <v>0</v>
          </cell>
          <cell r="CK148">
            <v>0</v>
          </cell>
          <cell r="CL148">
            <v>0</v>
          </cell>
          <cell r="CM148">
            <v>0</v>
          </cell>
          <cell r="CN148">
            <v>0</v>
          </cell>
          <cell r="CO148">
            <v>0</v>
          </cell>
          <cell r="CP148">
            <v>0</v>
          </cell>
          <cell r="CQ148" t="str">
            <v/>
          </cell>
          <cell r="CR148" t="str">
            <v/>
          </cell>
          <cell r="CS148" t="str">
            <v/>
          </cell>
          <cell r="CT148" t="str">
            <v/>
          </cell>
          <cell r="CU148">
            <v>0</v>
          </cell>
          <cell r="CX148">
            <v>11773.071493446381</v>
          </cell>
          <cell r="CY148">
            <v>2007.6103241393257</v>
          </cell>
          <cell r="CZ148">
            <v>3841.5348877713004</v>
          </cell>
          <cell r="DA148">
            <v>3963.2928893735866</v>
          </cell>
          <cell r="DB148">
            <v>1960.6333921621663</v>
          </cell>
          <cell r="DE148">
            <v>0</v>
          </cell>
          <cell r="DG148">
            <v>2648.4101105499999</v>
          </cell>
          <cell r="DH148">
            <v>0</v>
          </cell>
          <cell r="DI148">
            <v>2648.4101105499999</v>
          </cell>
          <cell r="DJ148">
            <v>221.79169244000005</v>
          </cell>
          <cell r="DK148">
            <v>951.39924857999995</v>
          </cell>
          <cell r="DL148">
            <v>1337.37306115</v>
          </cell>
          <cell r="DM148">
            <v>137.84610837999995</v>
          </cell>
          <cell r="DN148">
            <v>3379.4845325921287</v>
          </cell>
          <cell r="DS148">
            <v>73</v>
          </cell>
          <cell r="DT148">
            <v>202.23975001333304</v>
          </cell>
          <cell r="DU148">
            <v>340.55043894068166</v>
          </cell>
          <cell r="DV148">
            <v>2763.6943436381139</v>
          </cell>
          <cell r="DW148">
            <v>202.23975001333304</v>
          </cell>
          <cell r="DX148" t="str">
            <v/>
          </cell>
          <cell r="DY148" t="str">
            <v/>
          </cell>
          <cell r="DZ148" t="str">
            <v/>
          </cell>
          <cell r="EA148" t="str">
            <v/>
          </cell>
          <cell r="EB148">
            <v>0</v>
          </cell>
          <cell r="EC148">
            <v>1131.7356273999999</v>
          </cell>
          <cell r="ED148">
            <v>17.569210549999998</v>
          </cell>
          <cell r="EE148">
            <v>335.6327546</v>
          </cell>
          <cell r="EF148">
            <v>669.69608814999992</v>
          </cell>
          <cell r="EG148">
            <v>108.83757410000001</v>
          </cell>
          <cell r="EH148">
            <v>210.02252780000001</v>
          </cell>
          <cell r="EI148">
            <v>3.2610385900000001</v>
          </cell>
          <cell r="EJ148">
            <v>51.45580812</v>
          </cell>
          <cell r="EK148">
            <v>131.85455195</v>
          </cell>
          <cell r="EL148">
            <v>23.451129139999999</v>
          </cell>
          <cell r="EM148">
            <v>921.71309960000008</v>
          </cell>
          <cell r="EN148">
            <v>14.308171959999999</v>
          </cell>
          <cell r="EO148">
            <v>284.17694647999997</v>
          </cell>
          <cell r="EP148">
            <v>537.84153619999995</v>
          </cell>
          <cell r="EQ148">
            <v>85.386444960000006</v>
          </cell>
          <cell r="ER148">
            <v>0</v>
          </cell>
          <cell r="ES148">
            <v>0</v>
          </cell>
          <cell r="ET148">
            <v>0</v>
          </cell>
          <cell r="EU148">
            <v>0</v>
          </cell>
          <cell r="EV148">
            <v>0</v>
          </cell>
          <cell r="EW148">
            <v>0</v>
          </cell>
          <cell r="EX148">
            <v>0</v>
          </cell>
          <cell r="EY148">
            <v>0</v>
          </cell>
          <cell r="EZ148">
            <v>0</v>
          </cell>
          <cell r="FA148">
            <v>0</v>
          </cell>
          <cell r="FB148">
            <v>921.71309960000008</v>
          </cell>
          <cell r="FC148">
            <v>14.308171959999999</v>
          </cell>
          <cell r="FD148">
            <v>284.17694647999997</v>
          </cell>
          <cell r="FE148">
            <v>537.84153619999995</v>
          </cell>
          <cell r="FF148">
            <v>85.386444960000006</v>
          </cell>
          <cell r="FG148" t="str">
            <v/>
          </cell>
          <cell r="FH148" t="str">
            <v/>
          </cell>
          <cell r="FI148" t="str">
            <v/>
          </cell>
          <cell r="FJ148" t="str">
            <v/>
          </cell>
          <cell r="FK148">
            <v>0</v>
          </cell>
          <cell r="FN148">
            <v>11773.071493446381</v>
          </cell>
          <cell r="FO148">
            <v>0</v>
          </cell>
          <cell r="FP148">
            <v>376.37899999999996</v>
          </cell>
          <cell r="FQ148">
            <v>0</v>
          </cell>
          <cell r="FR148">
            <v>2003.7250082983335</v>
          </cell>
          <cell r="FS148">
            <v>1945.1350082983336</v>
          </cell>
          <cell r="FT148">
            <v>2.74</v>
          </cell>
          <cell r="FU148">
            <v>55.85</v>
          </cell>
          <cell r="FV148">
            <v>148252</v>
          </cell>
          <cell r="FW148">
            <v>0</v>
          </cell>
          <cell r="FX148">
            <v>148252</v>
          </cell>
          <cell r="FZ148">
            <v>758.40588715000001</v>
          </cell>
          <cell r="GA148">
            <v>0</v>
          </cell>
          <cell r="GB148">
            <v>14.109</v>
          </cell>
          <cell r="GC148">
            <v>0</v>
          </cell>
          <cell r="GD148">
            <v>323.55900000000003</v>
          </cell>
          <cell r="GE148">
            <v>323.55900000000003</v>
          </cell>
          <cell r="GF148">
            <v>0</v>
          </cell>
          <cell r="GG148">
            <v>0</v>
          </cell>
          <cell r="GH148">
            <v>5039</v>
          </cell>
          <cell r="GI148">
            <v>0</v>
          </cell>
          <cell r="GJ148">
            <v>5039</v>
          </cell>
          <cell r="GK148">
            <v>6140.1608410664994</v>
          </cell>
          <cell r="GL148">
            <v>0</v>
          </cell>
          <cell r="GM148">
            <v>258.77600000000001</v>
          </cell>
          <cell r="GN148">
            <v>0</v>
          </cell>
          <cell r="GO148">
            <v>1287.7640000000001</v>
          </cell>
          <cell r="GP148">
            <v>1232.03</v>
          </cell>
          <cell r="GQ148">
            <v>0</v>
          </cell>
          <cell r="GR148">
            <v>51.734000000000002</v>
          </cell>
          <cell r="GS148">
            <v>76404</v>
          </cell>
          <cell r="GT148">
            <v>0</v>
          </cell>
          <cell r="GU148">
            <v>76404</v>
          </cell>
          <cell r="GV148">
            <v>0</v>
          </cell>
          <cell r="GW148">
            <v>0</v>
          </cell>
          <cell r="GX148">
            <v>0</v>
          </cell>
          <cell r="GY148">
            <v>0</v>
          </cell>
          <cell r="GZ148">
            <v>0</v>
          </cell>
          <cell r="HA148">
            <v>0</v>
          </cell>
          <cell r="HB148">
            <v>0</v>
          </cell>
          <cell r="HC148">
            <v>0</v>
          </cell>
          <cell r="HD148">
            <v>0</v>
          </cell>
          <cell r="HE148">
            <v>0</v>
          </cell>
          <cell r="HF148">
            <v>0</v>
          </cell>
          <cell r="HG148">
            <v>0</v>
          </cell>
          <cell r="HH148">
            <v>0</v>
          </cell>
          <cell r="HI148">
            <v>0</v>
          </cell>
          <cell r="HJ148">
            <v>0</v>
          </cell>
          <cell r="HK148">
            <v>0</v>
          </cell>
          <cell r="HL148">
            <v>0</v>
          </cell>
          <cell r="HM148">
            <v>0</v>
          </cell>
          <cell r="HN148">
            <v>0</v>
          </cell>
          <cell r="HO148">
            <v>0</v>
          </cell>
          <cell r="HP148">
            <v>0</v>
          </cell>
          <cell r="HQ148">
            <v>0</v>
          </cell>
          <cell r="HR148">
            <v>1143.433344503333</v>
          </cell>
          <cell r="HS148">
            <v>0</v>
          </cell>
          <cell r="HT148">
            <v>105</v>
          </cell>
          <cell r="HU148">
            <v>0</v>
          </cell>
          <cell r="HV148">
            <v>0</v>
          </cell>
          <cell r="HW148">
            <v>0</v>
          </cell>
          <cell r="HX148">
            <v>0</v>
          </cell>
          <cell r="HY148">
            <v>0</v>
          </cell>
          <cell r="HZ148">
            <v>1</v>
          </cell>
          <cell r="IA148">
            <v>0</v>
          </cell>
          <cell r="IB148">
            <v>1</v>
          </cell>
          <cell r="IC148">
            <v>4996.7274965631668</v>
          </cell>
          <cell r="ID148">
            <v>0</v>
          </cell>
          <cell r="IE148">
            <v>153.77599999999998</v>
          </cell>
          <cell r="IF148">
            <v>0</v>
          </cell>
          <cell r="IG148">
            <v>1287.7640000000001</v>
          </cell>
          <cell r="IH148">
            <v>1232.03</v>
          </cell>
          <cell r="II148">
            <v>0</v>
          </cell>
          <cell r="IJ148">
            <v>51.734000000000002</v>
          </cell>
          <cell r="IK148">
            <v>76403</v>
          </cell>
          <cell r="IL148">
            <v>0</v>
          </cell>
          <cell r="IM148">
            <v>76403</v>
          </cell>
          <cell r="IN148">
            <v>0</v>
          </cell>
          <cell r="IO148">
            <v>0</v>
          </cell>
          <cell r="IP148">
            <v>0</v>
          </cell>
          <cell r="IQ148">
            <v>0</v>
          </cell>
          <cell r="IR148">
            <v>0</v>
          </cell>
          <cell r="IS148">
            <v>0</v>
          </cell>
          <cell r="IT148">
            <v>0</v>
          </cell>
          <cell r="IU148">
            <v>0</v>
          </cell>
          <cell r="IV148">
            <v>0</v>
          </cell>
          <cell r="IW148">
            <v>0</v>
          </cell>
          <cell r="IX148">
            <v>0</v>
          </cell>
          <cell r="IY148">
            <v>509.59348974</v>
          </cell>
          <cell r="IZ148">
            <v>0</v>
          </cell>
          <cell r="JA148">
            <v>24.921999999999997</v>
          </cell>
          <cell r="JB148">
            <v>0</v>
          </cell>
          <cell r="JC148">
            <v>377.14400000000001</v>
          </cell>
          <cell r="JD148">
            <v>377.14400000000001</v>
          </cell>
          <cell r="JE148">
            <v>0</v>
          </cell>
          <cell r="JF148">
            <v>0</v>
          </cell>
          <cell r="JG148">
            <v>33</v>
          </cell>
          <cell r="JH148">
            <v>0</v>
          </cell>
          <cell r="JI148">
            <v>33</v>
          </cell>
          <cell r="JJ148">
            <v>166.82267041</v>
          </cell>
          <cell r="JK148">
            <v>0</v>
          </cell>
          <cell r="JL148">
            <v>7.0890000000000004</v>
          </cell>
          <cell r="JM148">
            <v>0</v>
          </cell>
          <cell r="JN148">
            <v>126.196</v>
          </cell>
          <cell r="JO148">
            <v>126.196</v>
          </cell>
          <cell r="JP148">
            <v>0</v>
          </cell>
          <cell r="JQ148">
            <v>0</v>
          </cell>
          <cell r="JR148">
            <v>1</v>
          </cell>
          <cell r="JS148">
            <v>0</v>
          </cell>
          <cell r="JT148">
            <v>1</v>
          </cell>
          <cell r="JU148">
            <v>342.77081932999999</v>
          </cell>
          <cell r="JV148">
            <v>0</v>
          </cell>
          <cell r="JW148">
            <v>17.832999999999998</v>
          </cell>
          <cell r="JX148">
            <v>0</v>
          </cell>
          <cell r="JY148">
            <v>250.94800000000001</v>
          </cell>
          <cell r="JZ148">
            <v>250.94800000000001</v>
          </cell>
          <cell r="KA148">
            <v>0</v>
          </cell>
          <cell r="KB148">
            <v>0</v>
          </cell>
          <cell r="KC148">
            <v>32</v>
          </cell>
          <cell r="KD148">
            <v>0</v>
          </cell>
          <cell r="KE148">
            <v>32</v>
          </cell>
          <cell r="KF148">
            <v>0</v>
          </cell>
          <cell r="KG148">
            <v>0</v>
          </cell>
          <cell r="KH148">
            <v>0</v>
          </cell>
          <cell r="KI148">
            <v>0</v>
          </cell>
          <cell r="KJ148">
            <v>0</v>
          </cell>
          <cell r="KK148">
            <v>0</v>
          </cell>
          <cell r="KL148">
            <v>0</v>
          </cell>
          <cell r="KM148">
            <v>0</v>
          </cell>
          <cell r="KN148">
            <v>0</v>
          </cell>
          <cell r="KO148">
            <v>0</v>
          </cell>
          <cell r="KP148">
            <v>0</v>
          </cell>
          <cell r="KQ148">
            <v>0</v>
          </cell>
          <cell r="KR148">
            <v>0</v>
          </cell>
          <cell r="KS148">
            <v>0</v>
          </cell>
          <cell r="KT148">
            <v>0</v>
          </cell>
          <cell r="KU148">
            <v>0</v>
          </cell>
          <cell r="KV148">
            <v>0</v>
          </cell>
          <cell r="KW148">
            <v>0</v>
          </cell>
          <cell r="KX148">
            <v>0</v>
          </cell>
          <cell r="KY148">
            <v>0</v>
          </cell>
          <cell r="KZ148">
            <v>0</v>
          </cell>
          <cell r="LA148">
            <v>0</v>
          </cell>
          <cell r="LB148">
            <v>342.77081932999999</v>
          </cell>
          <cell r="LC148">
            <v>0</v>
          </cell>
          <cell r="LD148">
            <v>17.832999999999998</v>
          </cell>
          <cell r="LE148">
            <v>0</v>
          </cell>
          <cell r="LF148">
            <v>250.94800000000001</v>
          </cell>
          <cell r="LG148">
            <v>250.94800000000001</v>
          </cell>
          <cell r="LH148">
            <v>0</v>
          </cell>
          <cell r="LI148">
            <v>0</v>
          </cell>
          <cell r="LJ148">
            <v>32</v>
          </cell>
          <cell r="LK148">
            <v>0</v>
          </cell>
          <cell r="LL148">
            <v>32</v>
          </cell>
          <cell r="LQ148">
            <v>0</v>
          </cell>
          <cell r="LR148">
            <v>55.8</v>
          </cell>
          <cell r="LS148">
            <v>0</v>
          </cell>
          <cell r="LT148">
            <v>0</v>
          </cell>
          <cell r="LU148">
            <v>0</v>
          </cell>
          <cell r="LX148">
            <v>0</v>
          </cell>
          <cell r="LY148">
            <v>0</v>
          </cell>
          <cell r="LZ148">
            <v>0</v>
          </cell>
          <cell r="MA148">
            <v>0</v>
          </cell>
          <cell r="MB148">
            <v>0</v>
          </cell>
          <cell r="MC148">
            <v>0</v>
          </cell>
          <cell r="MD148">
            <v>0</v>
          </cell>
          <cell r="ME148">
            <v>0</v>
          </cell>
          <cell r="MF148">
            <v>0</v>
          </cell>
          <cell r="MG148">
            <v>0</v>
          </cell>
          <cell r="MH148">
            <v>0</v>
          </cell>
          <cell r="MI148">
            <v>0</v>
          </cell>
          <cell r="MJ148">
            <v>0</v>
          </cell>
          <cell r="MK148">
            <v>0</v>
          </cell>
          <cell r="ML148">
            <v>0</v>
          </cell>
          <cell r="MM148">
            <v>0</v>
          </cell>
          <cell r="MN148">
            <v>0</v>
          </cell>
          <cell r="MO148">
            <v>0</v>
          </cell>
          <cell r="MP148">
            <v>0</v>
          </cell>
          <cell r="MQ148">
            <v>0</v>
          </cell>
          <cell r="MR148">
            <v>0</v>
          </cell>
          <cell r="MS148">
            <v>0</v>
          </cell>
          <cell r="MT148">
            <v>0</v>
          </cell>
          <cell r="MU148">
            <v>0</v>
          </cell>
          <cell r="MV148">
            <v>0</v>
          </cell>
          <cell r="MW148">
            <v>0</v>
          </cell>
          <cell r="MX148">
            <v>0</v>
          </cell>
          <cell r="MY148">
            <v>0</v>
          </cell>
          <cell r="MZ148">
            <v>0</v>
          </cell>
          <cell r="NA148">
            <v>0</v>
          </cell>
          <cell r="NB148">
            <v>0</v>
          </cell>
          <cell r="NC148">
            <v>0</v>
          </cell>
          <cell r="ND148">
            <v>0</v>
          </cell>
          <cell r="NE148">
            <v>0</v>
          </cell>
          <cell r="NF148">
            <v>0</v>
          </cell>
          <cell r="NG148">
            <v>0</v>
          </cell>
          <cell r="NH148">
            <v>0</v>
          </cell>
          <cell r="NI148">
            <v>0</v>
          </cell>
          <cell r="NJ148">
            <v>0</v>
          </cell>
          <cell r="NK148">
            <v>0</v>
          </cell>
          <cell r="NL148">
            <v>0</v>
          </cell>
          <cell r="NM148">
            <v>0</v>
          </cell>
          <cell r="NN148">
            <v>0</v>
          </cell>
          <cell r="NO148">
            <v>0</v>
          </cell>
          <cell r="NP148">
            <v>0</v>
          </cell>
          <cell r="NQ148">
            <v>0</v>
          </cell>
          <cell r="NR148">
            <v>0</v>
          </cell>
          <cell r="NS148">
            <v>0</v>
          </cell>
          <cell r="NT148">
            <v>0</v>
          </cell>
          <cell r="NU148">
            <v>0</v>
          </cell>
          <cell r="NV148">
            <v>0</v>
          </cell>
          <cell r="NW148">
            <v>0</v>
          </cell>
          <cell r="NX148">
            <v>0</v>
          </cell>
          <cell r="NY148">
            <v>0</v>
          </cell>
          <cell r="NZ148">
            <v>0</v>
          </cell>
          <cell r="OA148">
            <v>0</v>
          </cell>
          <cell r="OB148">
            <v>0</v>
          </cell>
          <cell r="OC148">
            <v>0</v>
          </cell>
          <cell r="OD148">
            <v>0</v>
          </cell>
          <cell r="OE148">
            <v>0</v>
          </cell>
          <cell r="OF148">
            <v>0</v>
          </cell>
          <cell r="OG148">
            <v>0</v>
          </cell>
          <cell r="OH148">
            <v>0</v>
          </cell>
          <cell r="OI148">
            <v>0</v>
          </cell>
          <cell r="OJ148">
            <v>0</v>
          </cell>
          <cell r="OL148" t="str">
            <v>нд</v>
          </cell>
          <cell r="OM148" t="str">
            <v>нд</v>
          </cell>
          <cell r="ON148" t="str">
            <v>нд</v>
          </cell>
          <cell r="OO148" t="str">
            <v>нд</v>
          </cell>
          <cell r="OP148" t="str">
            <v>нд</v>
          </cell>
          <cell r="OT148">
            <v>9766.9821273165726</v>
          </cell>
          <cell r="OV148">
            <v>709.20500000000004</v>
          </cell>
          <cell r="OW148">
            <v>119.191</v>
          </cell>
          <cell r="OX148">
            <v>0</v>
          </cell>
          <cell r="OY148">
            <v>10851</v>
          </cell>
          <cell r="OZ148">
            <v>2146.0064287200003</v>
          </cell>
        </row>
        <row r="149">
          <cell r="A149" t="str">
            <v>Г</v>
          </cell>
          <cell r="B149" t="str">
            <v>1.3.3.4.1</v>
          </cell>
          <cell r="C149" t="str">
            <v>Создание программ для ЭВМ, приобретение исключительных прав на программы для ЭВМ всего, в том числе:</v>
          </cell>
          <cell r="D149" t="str">
            <v>Г</v>
          </cell>
          <cell r="E149">
            <v>0</v>
          </cell>
          <cell r="H149">
            <v>0</v>
          </cell>
          <cell r="J149">
            <v>3932.6022027855006</v>
          </cell>
          <cell r="K149">
            <v>0</v>
          </cell>
          <cell r="L149">
            <v>3932.6022027855006</v>
          </cell>
          <cell r="M149">
            <v>818.12398278000001</v>
          </cell>
          <cell r="N149">
            <v>0</v>
          </cell>
          <cell r="O149">
            <v>245.11748446749993</v>
          </cell>
          <cell r="P149">
            <v>749.55393913499995</v>
          </cell>
          <cell r="Q149">
            <v>2119.8067964030001</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O149">
            <v>0</v>
          </cell>
          <cell r="AP149">
            <v>0</v>
          </cell>
          <cell r="AQ149">
            <v>0</v>
          </cell>
          <cell r="AR149">
            <v>0</v>
          </cell>
          <cell r="AS149">
            <v>0</v>
          </cell>
          <cell r="AT149">
            <v>0</v>
          </cell>
          <cell r="AU149">
            <v>0</v>
          </cell>
          <cell r="AV149">
            <v>0</v>
          </cell>
          <cell r="AW149">
            <v>0</v>
          </cell>
          <cell r="AX149">
            <v>0</v>
          </cell>
          <cell r="AY149">
            <v>0</v>
          </cell>
          <cell r="AZ149">
            <v>0</v>
          </cell>
          <cell r="BA149">
            <v>0</v>
          </cell>
          <cell r="BB149" t="str">
            <v/>
          </cell>
          <cell r="BC149" t="str">
            <v/>
          </cell>
          <cell r="BD149" t="str">
            <v/>
          </cell>
          <cell r="BE149" t="str">
            <v/>
          </cell>
          <cell r="BF149">
            <v>0</v>
          </cell>
          <cell r="BG149">
            <v>0</v>
          </cell>
          <cell r="BH149">
            <v>0</v>
          </cell>
          <cell r="BI149">
            <v>0</v>
          </cell>
          <cell r="BJ149">
            <v>0</v>
          </cell>
          <cell r="BK149">
            <v>0</v>
          </cell>
          <cell r="BL149">
            <v>0</v>
          </cell>
          <cell r="BM149">
            <v>0</v>
          </cell>
          <cell r="BN149">
            <v>0</v>
          </cell>
          <cell r="BO149">
            <v>0</v>
          </cell>
          <cell r="BP149">
            <v>0</v>
          </cell>
          <cell r="BQ149">
            <v>0</v>
          </cell>
          <cell r="BR149">
            <v>0</v>
          </cell>
          <cell r="BS149">
            <v>0</v>
          </cell>
          <cell r="BT149">
            <v>0</v>
          </cell>
          <cell r="BU149">
            <v>0</v>
          </cell>
          <cell r="BV149">
            <v>0</v>
          </cell>
          <cell r="BW149">
            <v>0</v>
          </cell>
          <cell r="BX149">
            <v>0</v>
          </cell>
          <cell r="BY149">
            <v>0</v>
          </cell>
          <cell r="BZ149">
            <v>0</v>
          </cell>
          <cell r="CA149">
            <v>0</v>
          </cell>
          <cell r="CB149">
            <v>0</v>
          </cell>
          <cell r="CC149">
            <v>0</v>
          </cell>
          <cell r="CD149">
            <v>0</v>
          </cell>
          <cell r="CE149">
            <v>0</v>
          </cell>
          <cell r="CF149">
            <v>0</v>
          </cell>
          <cell r="CG149">
            <v>0</v>
          </cell>
          <cell r="CH149">
            <v>0</v>
          </cell>
          <cell r="CI149">
            <v>0</v>
          </cell>
          <cell r="CJ149">
            <v>0</v>
          </cell>
          <cell r="CK149">
            <v>0</v>
          </cell>
          <cell r="CL149">
            <v>0</v>
          </cell>
          <cell r="CM149">
            <v>0</v>
          </cell>
          <cell r="CN149">
            <v>0</v>
          </cell>
          <cell r="CO149">
            <v>0</v>
          </cell>
          <cell r="CP149">
            <v>0</v>
          </cell>
          <cell r="CQ149" t="str">
            <v/>
          </cell>
          <cell r="CR149" t="str">
            <v/>
          </cell>
          <cell r="CS149" t="str">
            <v/>
          </cell>
          <cell r="CT149" t="str">
            <v/>
          </cell>
          <cell r="CU149">
            <v>0</v>
          </cell>
          <cell r="CX149">
            <v>11773.071493446381</v>
          </cell>
          <cell r="CY149">
            <v>2007.6103241393257</v>
          </cell>
          <cell r="CZ149">
            <v>3841.5348877713004</v>
          </cell>
          <cell r="DA149">
            <v>3963.2928893735866</v>
          </cell>
          <cell r="DB149">
            <v>1960.6333921621663</v>
          </cell>
          <cell r="DE149">
            <v>0</v>
          </cell>
          <cell r="DG149">
            <v>2648.4101105499999</v>
          </cell>
          <cell r="DH149">
            <v>0</v>
          </cell>
          <cell r="DI149">
            <v>2648.4101105499999</v>
          </cell>
          <cell r="DJ149">
            <v>221.79169244000005</v>
          </cell>
          <cell r="DK149">
            <v>951.39924857999995</v>
          </cell>
          <cell r="DL149">
            <v>1337.37306115</v>
          </cell>
          <cell r="DM149">
            <v>137.84610837999995</v>
          </cell>
          <cell r="DN149">
            <v>3379.4845325921287</v>
          </cell>
          <cell r="DS149">
            <v>73</v>
          </cell>
          <cell r="DT149">
            <v>202.23975001333304</v>
          </cell>
          <cell r="DU149">
            <v>340.55043894068166</v>
          </cell>
          <cell r="DV149">
            <v>2763.6943436381139</v>
          </cell>
          <cell r="DW149">
            <v>202.23975001333304</v>
          </cell>
          <cell r="DX149" t="str">
            <v/>
          </cell>
          <cell r="DY149" t="str">
            <v/>
          </cell>
          <cell r="DZ149" t="str">
            <v/>
          </cell>
          <cell r="EA149" t="str">
            <v/>
          </cell>
          <cell r="EB149">
            <v>0</v>
          </cell>
          <cell r="EC149">
            <v>1131.7356273999999</v>
          </cell>
          <cell r="ED149">
            <v>17.569210549999998</v>
          </cell>
          <cell r="EE149">
            <v>335.6327546</v>
          </cell>
          <cell r="EF149">
            <v>669.69608814999992</v>
          </cell>
          <cell r="EG149">
            <v>108.83757410000001</v>
          </cell>
          <cell r="EH149">
            <v>210.02252780000001</v>
          </cell>
          <cell r="EI149">
            <v>3.2610385900000001</v>
          </cell>
          <cell r="EJ149">
            <v>51.45580812</v>
          </cell>
          <cell r="EK149">
            <v>131.85455195</v>
          </cell>
          <cell r="EL149">
            <v>23.451129139999999</v>
          </cell>
          <cell r="EM149">
            <v>921.71309960000008</v>
          </cell>
          <cell r="EN149">
            <v>14.308171959999999</v>
          </cell>
          <cell r="EO149">
            <v>284.17694647999997</v>
          </cell>
          <cell r="EP149">
            <v>537.84153619999995</v>
          </cell>
          <cell r="EQ149">
            <v>85.386444960000006</v>
          </cell>
          <cell r="ER149">
            <v>0</v>
          </cell>
          <cell r="ES149">
            <v>0</v>
          </cell>
          <cell r="ET149">
            <v>0</v>
          </cell>
          <cell r="EU149">
            <v>0</v>
          </cell>
          <cell r="EV149">
            <v>0</v>
          </cell>
          <cell r="EW149">
            <v>0</v>
          </cell>
          <cell r="EX149">
            <v>0</v>
          </cell>
          <cell r="EY149">
            <v>0</v>
          </cell>
          <cell r="EZ149">
            <v>0</v>
          </cell>
          <cell r="FA149">
            <v>0</v>
          </cell>
          <cell r="FB149">
            <v>921.71309960000008</v>
          </cell>
          <cell r="FC149">
            <v>14.308171959999999</v>
          </cell>
          <cell r="FD149">
            <v>284.17694647999997</v>
          </cell>
          <cell r="FE149">
            <v>537.84153619999995</v>
          </cell>
          <cell r="FF149">
            <v>85.386444960000006</v>
          </cell>
          <cell r="FG149" t="str">
            <v/>
          </cell>
          <cell r="FH149" t="str">
            <v/>
          </cell>
          <cell r="FI149" t="str">
            <v/>
          </cell>
          <cell r="FJ149" t="str">
            <v/>
          </cell>
          <cell r="FK149">
            <v>0</v>
          </cell>
          <cell r="FN149">
            <v>11773.071493446381</v>
          </cell>
          <cell r="FO149">
            <v>0</v>
          </cell>
          <cell r="FP149">
            <v>376.37899999999996</v>
          </cell>
          <cell r="FQ149">
            <v>0</v>
          </cell>
          <cell r="FR149">
            <v>2003.7250082983335</v>
          </cell>
          <cell r="FS149">
            <v>1945.1350082983336</v>
          </cell>
          <cell r="FT149">
            <v>2.74</v>
          </cell>
          <cell r="FU149">
            <v>55.85</v>
          </cell>
          <cell r="FV149">
            <v>148252</v>
          </cell>
          <cell r="FW149">
            <v>0</v>
          </cell>
          <cell r="FX149">
            <v>148252</v>
          </cell>
          <cell r="FZ149">
            <v>758.40588715000001</v>
          </cell>
          <cell r="GA149">
            <v>0</v>
          </cell>
          <cell r="GB149">
            <v>14.109</v>
          </cell>
          <cell r="GC149">
            <v>0</v>
          </cell>
          <cell r="GD149">
            <v>323.55900000000003</v>
          </cell>
          <cell r="GE149">
            <v>323.55900000000003</v>
          </cell>
          <cell r="GF149">
            <v>0</v>
          </cell>
          <cell r="GG149">
            <v>0</v>
          </cell>
          <cell r="GH149">
            <v>5039</v>
          </cell>
          <cell r="GI149">
            <v>0</v>
          </cell>
          <cell r="GJ149">
            <v>5039</v>
          </cell>
          <cell r="GK149">
            <v>6140.1608410664994</v>
          </cell>
          <cell r="GL149">
            <v>0</v>
          </cell>
          <cell r="GM149">
            <v>258.77600000000001</v>
          </cell>
          <cell r="GN149">
            <v>0</v>
          </cell>
          <cell r="GO149">
            <v>1287.7640000000001</v>
          </cell>
          <cell r="GP149">
            <v>1232.03</v>
          </cell>
          <cell r="GQ149">
            <v>0</v>
          </cell>
          <cell r="GR149">
            <v>51.734000000000002</v>
          </cell>
          <cell r="GS149">
            <v>76404</v>
          </cell>
          <cell r="GT149">
            <v>0</v>
          </cell>
          <cell r="GU149">
            <v>76404</v>
          </cell>
          <cell r="GV149">
            <v>0</v>
          </cell>
          <cell r="GW149">
            <v>0</v>
          </cell>
          <cell r="GX149">
            <v>0</v>
          </cell>
          <cell r="GY149">
            <v>0</v>
          </cell>
          <cell r="GZ149">
            <v>0</v>
          </cell>
          <cell r="HA149">
            <v>0</v>
          </cell>
          <cell r="HB149">
            <v>0</v>
          </cell>
          <cell r="HC149">
            <v>0</v>
          </cell>
          <cell r="HD149">
            <v>0</v>
          </cell>
          <cell r="HE149">
            <v>0</v>
          </cell>
          <cell r="HF149">
            <v>0</v>
          </cell>
          <cell r="HG149">
            <v>0</v>
          </cell>
          <cell r="HH149">
            <v>0</v>
          </cell>
          <cell r="HI149">
            <v>0</v>
          </cell>
          <cell r="HJ149">
            <v>0</v>
          </cell>
          <cell r="HK149">
            <v>0</v>
          </cell>
          <cell r="HL149">
            <v>0</v>
          </cell>
          <cell r="HM149">
            <v>0</v>
          </cell>
          <cell r="HN149">
            <v>0</v>
          </cell>
          <cell r="HO149">
            <v>0</v>
          </cell>
          <cell r="HP149">
            <v>0</v>
          </cell>
          <cell r="HQ149">
            <v>0</v>
          </cell>
          <cell r="HR149">
            <v>1143.433344503333</v>
          </cell>
          <cell r="HS149">
            <v>0</v>
          </cell>
          <cell r="HT149">
            <v>105</v>
          </cell>
          <cell r="HU149">
            <v>0</v>
          </cell>
          <cell r="HV149">
            <v>0</v>
          </cell>
          <cell r="HW149">
            <v>0</v>
          </cell>
          <cell r="HX149">
            <v>0</v>
          </cell>
          <cell r="HY149">
            <v>0</v>
          </cell>
          <cell r="HZ149">
            <v>1</v>
          </cell>
          <cell r="IA149">
            <v>0</v>
          </cell>
          <cell r="IB149">
            <v>1</v>
          </cell>
          <cell r="IC149">
            <v>4996.7274965631668</v>
          </cell>
          <cell r="ID149">
            <v>0</v>
          </cell>
          <cell r="IE149">
            <v>153.77599999999998</v>
          </cell>
          <cell r="IF149">
            <v>0</v>
          </cell>
          <cell r="IG149">
            <v>1287.7640000000001</v>
          </cell>
          <cell r="IH149">
            <v>1232.03</v>
          </cell>
          <cell r="II149">
            <v>0</v>
          </cell>
          <cell r="IJ149">
            <v>51.734000000000002</v>
          </cell>
          <cell r="IK149">
            <v>76403</v>
          </cell>
          <cell r="IL149">
            <v>0</v>
          </cell>
          <cell r="IM149">
            <v>76403</v>
          </cell>
          <cell r="IN149">
            <v>0</v>
          </cell>
          <cell r="IO149">
            <v>0</v>
          </cell>
          <cell r="IP149">
            <v>0</v>
          </cell>
          <cell r="IQ149">
            <v>0</v>
          </cell>
          <cell r="IR149">
            <v>0</v>
          </cell>
          <cell r="IS149">
            <v>0</v>
          </cell>
          <cell r="IT149">
            <v>0</v>
          </cell>
          <cell r="IU149">
            <v>0</v>
          </cell>
          <cell r="IV149">
            <v>0</v>
          </cell>
          <cell r="IW149">
            <v>0</v>
          </cell>
          <cell r="IX149">
            <v>0</v>
          </cell>
          <cell r="IY149">
            <v>509.59348974</v>
          </cell>
          <cell r="IZ149">
            <v>0</v>
          </cell>
          <cell r="JA149">
            <v>24.921999999999997</v>
          </cell>
          <cell r="JB149">
            <v>0</v>
          </cell>
          <cell r="JC149">
            <v>377.14400000000001</v>
          </cell>
          <cell r="JD149">
            <v>377.14400000000001</v>
          </cell>
          <cell r="JE149">
            <v>0</v>
          </cell>
          <cell r="JF149">
            <v>0</v>
          </cell>
          <cell r="JG149">
            <v>33</v>
          </cell>
          <cell r="JH149">
            <v>0</v>
          </cell>
          <cell r="JI149">
            <v>33</v>
          </cell>
          <cell r="JJ149">
            <v>166.82267041</v>
          </cell>
          <cell r="JK149">
            <v>0</v>
          </cell>
          <cell r="JL149">
            <v>7.0890000000000004</v>
          </cell>
          <cell r="JM149">
            <v>0</v>
          </cell>
          <cell r="JN149">
            <v>126.196</v>
          </cell>
          <cell r="JO149">
            <v>126.196</v>
          </cell>
          <cell r="JP149">
            <v>0</v>
          </cell>
          <cell r="JQ149">
            <v>0</v>
          </cell>
          <cell r="JR149">
            <v>1</v>
          </cell>
          <cell r="JS149">
            <v>0</v>
          </cell>
          <cell r="JT149">
            <v>1</v>
          </cell>
          <cell r="JU149">
            <v>342.77081932999999</v>
          </cell>
          <cell r="JV149">
            <v>0</v>
          </cell>
          <cell r="JW149">
            <v>17.832999999999998</v>
          </cell>
          <cell r="JX149">
            <v>0</v>
          </cell>
          <cell r="JY149">
            <v>250.94800000000001</v>
          </cell>
          <cell r="JZ149">
            <v>250.94800000000001</v>
          </cell>
          <cell r="KA149">
            <v>0</v>
          </cell>
          <cell r="KB149">
            <v>0</v>
          </cell>
          <cell r="KC149">
            <v>32</v>
          </cell>
          <cell r="KD149">
            <v>0</v>
          </cell>
          <cell r="KE149">
            <v>32</v>
          </cell>
          <cell r="KF149">
            <v>0</v>
          </cell>
          <cell r="KG149">
            <v>0</v>
          </cell>
          <cell r="KH149">
            <v>0</v>
          </cell>
          <cell r="KI149">
            <v>0</v>
          </cell>
          <cell r="KJ149">
            <v>0</v>
          </cell>
          <cell r="KK149">
            <v>0</v>
          </cell>
          <cell r="KL149">
            <v>0</v>
          </cell>
          <cell r="KM149">
            <v>0</v>
          </cell>
          <cell r="KN149">
            <v>0</v>
          </cell>
          <cell r="KO149">
            <v>0</v>
          </cell>
          <cell r="KP149">
            <v>0</v>
          </cell>
          <cell r="KQ149">
            <v>0</v>
          </cell>
          <cell r="KR149">
            <v>0</v>
          </cell>
          <cell r="KS149">
            <v>0</v>
          </cell>
          <cell r="KT149">
            <v>0</v>
          </cell>
          <cell r="KU149">
            <v>0</v>
          </cell>
          <cell r="KV149">
            <v>0</v>
          </cell>
          <cell r="KW149">
            <v>0</v>
          </cell>
          <cell r="KX149">
            <v>0</v>
          </cell>
          <cell r="KY149">
            <v>0</v>
          </cell>
          <cell r="KZ149">
            <v>0</v>
          </cell>
          <cell r="LA149">
            <v>0</v>
          </cell>
          <cell r="LB149">
            <v>342.77081932999999</v>
          </cell>
          <cell r="LC149">
            <v>0</v>
          </cell>
          <cell r="LD149">
            <v>17.832999999999998</v>
          </cell>
          <cell r="LE149">
            <v>0</v>
          </cell>
          <cell r="LF149">
            <v>250.94800000000001</v>
          </cell>
          <cell r="LG149">
            <v>250.94800000000001</v>
          </cell>
          <cell r="LH149">
            <v>0</v>
          </cell>
          <cell r="LI149">
            <v>0</v>
          </cell>
          <cell r="LJ149">
            <v>32</v>
          </cell>
          <cell r="LK149">
            <v>0</v>
          </cell>
          <cell r="LL149">
            <v>32</v>
          </cell>
          <cell r="LQ149">
            <v>0</v>
          </cell>
          <cell r="LR149">
            <v>55.8</v>
          </cell>
          <cell r="LS149">
            <v>0</v>
          </cell>
          <cell r="LT149">
            <v>0</v>
          </cell>
          <cell r="LU149">
            <v>0</v>
          </cell>
          <cell r="LX149">
            <v>0</v>
          </cell>
          <cell r="LY149">
            <v>0</v>
          </cell>
          <cell r="LZ149">
            <v>0</v>
          </cell>
          <cell r="MA149">
            <v>0</v>
          </cell>
          <cell r="MB149">
            <v>0</v>
          </cell>
          <cell r="MC149">
            <v>0</v>
          </cell>
          <cell r="MD149">
            <v>0</v>
          </cell>
          <cell r="ME149">
            <v>0</v>
          </cell>
          <cell r="MF149">
            <v>0</v>
          </cell>
          <cell r="MG149">
            <v>0</v>
          </cell>
          <cell r="MH149">
            <v>0</v>
          </cell>
          <cell r="MI149">
            <v>0</v>
          </cell>
          <cell r="MJ149">
            <v>0</v>
          </cell>
          <cell r="MK149">
            <v>0</v>
          </cell>
          <cell r="ML149">
            <v>0</v>
          </cell>
          <cell r="MM149">
            <v>0</v>
          </cell>
          <cell r="MN149">
            <v>0</v>
          </cell>
          <cell r="MO149">
            <v>0</v>
          </cell>
          <cell r="MP149">
            <v>0</v>
          </cell>
          <cell r="MQ149">
            <v>0</v>
          </cell>
          <cell r="MR149">
            <v>0</v>
          </cell>
          <cell r="MS149">
            <v>0</v>
          </cell>
          <cell r="MT149">
            <v>0</v>
          </cell>
          <cell r="MU149">
            <v>0</v>
          </cell>
          <cell r="MV149">
            <v>0</v>
          </cell>
          <cell r="MW149">
            <v>0</v>
          </cell>
          <cell r="MX149">
            <v>0</v>
          </cell>
          <cell r="MY149">
            <v>0</v>
          </cell>
          <cell r="MZ149">
            <v>0</v>
          </cell>
          <cell r="NA149">
            <v>0</v>
          </cell>
          <cell r="NB149">
            <v>0</v>
          </cell>
          <cell r="NC149">
            <v>0</v>
          </cell>
          <cell r="ND149">
            <v>0</v>
          </cell>
          <cell r="NE149">
            <v>0</v>
          </cell>
          <cell r="NF149">
            <v>0</v>
          </cell>
          <cell r="NG149">
            <v>0</v>
          </cell>
          <cell r="NH149">
            <v>0</v>
          </cell>
          <cell r="NI149">
            <v>0</v>
          </cell>
          <cell r="NJ149">
            <v>0</v>
          </cell>
          <cell r="NK149">
            <v>0</v>
          </cell>
          <cell r="NL149">
            <v>0</v>
          </cell>
          <cell r="NM149">
            <v>0</v>
          </cell>
          <cell r="NN149">
            <v>0</v>
          </cell>
          <cell r="NO149">
            <v>0</v>
          </cell>
          <cell r="NP149">
            <v>0</v>
          </cell>
          <cell r="NQ149">
            <v>0</v>
          </cell>
          <cell r="NR149">
            <v>0</v>
          </cell>
          <cell r="NS149">
            <v>0</v>
          </cell>
          <cell r="NT149">
            <v>0</v>
          </cell>
          <cell r="NU149">
            <v>0</v>
          </cell>
          <cell r="NV149">
            <v>0</v>
          </cell>
          <cell r="NW149">
            <v>0</v>
          </cell>
          <cell r="NX149">
            <v>0</v>
          </cell>
          <cell r="NY149">
            <v>0</v>
          </cell>
          <cell r="NZ149">
            <v>0</v>
          </cell>
          <cell r="OA149">
            <v>0</v>
          </cell>
          <cell r="OB149">
            <v>0</v>
          </cell>
          <cell r="OC149">
            <v>0</v>
          </cell>
          <cell r="OD149">
            <v>0</v>
          </cell>
          <cell r="OE149">
            <v>0</v>
          </cell>
          <cell r="OF149">
            <v>0</v>
          </cell>
          <cell r="OG149">
            <v>0</v>
          </cell>
          <cell r="OH149">
            <v>0</v>
          </cell>
          <cell r="OI149">
            <v>0</v>
          </cell>
          <cell r="OJ149">
            <v>0</v>
          </cell>
          <cell r="OL149" t="str">
            <v>нд</v>
          </cell>
          <cell r="OM149" t="str">
            <v>нд</v>
          </cell>
          <cell r="ON149" t="str">
            <v>нд</v>
          </cell>
          <cell r="OO149" t="str">
            <v>нд</v>
          </cell>
          <cell r="OP149" t="str">
            <v>нд</v>
          </cell>
          <cell r="OT149">
            <v>9766.9821273165726</v>
          </cell>
          <cell r="OV149">
            <v>709.20500000000004</v>
          </cell>
          <cell r="OW149">
            <v>119.191</v>
          </cell>
          <cell r="OX149">
            <v>0</v>
          </cell>
          <cell r="OY149">
            <v>10851</v>
          </cell>
          <cell r="OZ149">
            <v>2146.0064287200003</v>
          </cell>
        </row>
        <row r="150">
          <cell r="A150" t="str">
            <v>Г</v>
          </cell>
          <cell r="B150" t="str">
            <v>1.3.3.4.2</v>
          </cell>
          <cell r="C150" t="str">
            <v>Создание, приобретение прочих объектов нематериальных активов всего, в том числе:</v>
          </cell>
          <cell r="D150" t="str">
            <v>Г</v>
          </cell>
          <cell r="E150">
            <v>0</v>
          </cell>
          <cell r="H150">
            <v>0</v>
          </cell>
          <cell r="J150">
            <v>3932.6022027855006</v>
          </cell>
          <cell r="K150">
            <v>0</v>
          </cell>
          <cell r="L150">
            <v>3932.6022027855006</v>
          </cell>
          <cell r="M150">
            <v>818.12398278000001</v>
          </cell>
          <cell r="N150">
            <v>0</v>
          </cell>
          <cell r="O150">
            <v>245.11748446749993</v>
          </cell>
          <cell r="P150">
            <v>749.55393913499995</v>
          </cell>
          <cell r="Q150">
            <v>2119.8067964030001</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O150">
            <v>0</v>
          </cell>
          <cell r="AP150">
            <v>0</v>
          </cell>
          <cell r="AQ150">
            <v>0</v>
          </cell>
          <cell r="AR150">
            <v>0</v>
          </cell>
          <cell r="AS150">
            <v>0</v>
          </cell>
          <cell r="AT150">
            <v>0</v>
          </cell>
          <cell r="AU150">
            <v>0</v>
          </cell>
          <cell r="AV150">
            <v>0</v>
          </cell>
          <cell r="AW150">
            <v>0</v>
          </cell>
          <cell r="AX150">
            <v>0</v>
          </cell>
          <cell r="AY150">
            <v>0</v>
          </cell>
          <cell r="AZ150">
            <v>0</v>
          </cell>
          <cell r="BA150">
            <v>0</v>
          </cell>
          <cell r="BB150" t="str">
            <v/>
          </cell>
          <cell r="BC150" t="str">
            <v/>
          </cell>
          <cell r="BD150" t="str">
            <v/>
          </cell>
          <cell r="BE150" t="str">
            <v/>
          </cell>
          <cell r="BF150">
            <v>0</v>
          </cell>
          <cell r="BG150">
            <v>0</v>
          </cell>
          <cell r="BH150">
            <v>0</v>
          </cell>
          <cell r="BI150">
            <v>0</v>
          </cell>
          <cell r="BJ150">
            <v>0</v>
          </cell>
          <cell r="BK150">
            <v>0</v>
          </cell>
          <cell r="BL150">
            <v>0</v>
          </cell>
          <cell r="BM150">
            <v>0</v>
          </cell>
          <cell r="BN150">
            <v>0</v>
          </cell>
          <cell r="BO150">
            <v>0</v>
          </cell>
          <cell r="BP150">
            <v>0</v>
          </cell>
          <cell r="BQ150">
            <v>0</v>
          </cell>
          <cell r="BR150">
            <v>0</v>
          </cell>
          <cell r="BS150">
            <v>0</v>
          </cell>
          <cell r="BT150">
            <v>0</v>
          </cell>
          <cell r="BU150">
            <v>0</v>
          </cell>
          <cell r="BV150">
            <v>0</v>
          </cell>
          <cell r="BW150">
            <v>0</v>
          </cell>
          <cell r="BX150">
            <v>0</v>
          </cell>
          <cell r="BY150">
            <v>0</v>
          </cell>
          <cell r="BZ150">
            <v>0</v>
          </cell>
          <cell r="CA150">
            <v>0</v>
          </cell>
          <cell r="CB150">
            <v>0</v>
          </cell>
          <cell r="CC150">
            <v>0</v>
          </cell>
          <cell r="CD150">
            <v>0</v>
          </cell>
          <cell r="CE150">
            <v>0</v>
          </cell>
          <cell r="CF150">
            <v>0</v>
          </cell>
          <cell r="CG150">
            <v>0</v>
          </cell>
          <cell r="CH150">
            <v>0</v>
          </cell>
          <cell r="CI150">
            <v>0</v>
          </cell>
          <cell r="CJ150">
            <v>0</v>
          </cell>
          <cell r="CK150">
            <v>0</v>
          </cell>
          <cell r="CL150">
            <v>0</v>
          </cell>
          <cell r="CM150">
            <v>0</v>
          </cell>
          <cell r="CN150">
            <v>0</v>
          </cell>
          <cell r="CO150">
            <v>0</v>
          </cell>
          <cell r="CP150">
            <v>0</v>
          </cell>
          <cell r="CQ150" t="str">
            <v/>
          </cell>
          <cell r="CR150" t="str">
            <v/>
          </cell>
          <cell r="CS150" t="str">
            <v/>
          </cell>
          <cell r="CT150" t="str">
            <v/>
          </cell>
          <cell r="CU150">
            <v>0</v>
          </cell>
          <cell r="CX150">
            <v>11773.071493446381</v>
          </cell>
          <cell r="CY150">
            <v>2007.6103241393257</v>
          </cell>
          <cell r="CZ150">
            <v>3841.5348877713004</v>
          </cell>
          <cell r="DA150">
            <v>3963.2928893735866</v>
          </cell>
          <cell r="DB150">
            <v>1960.6333921621663</v>
          </cell>
          <cell r="DE150">
            <v>0</v>
          </cell>
          <cell r="DG150">
            <v>2648.4101105499999</v>
          </cell>
          <cell r="DH150">
            <v>0</v>
          </cell>
          <cell r="DI150">
            <v>2648.4101105499999</v>
          </cell>
          <cell r="DJ150">
            <v>221.79169244000005</v>
          </cell>
          <cell r="DK150">
            <v>951.39924857999995</v>
          </cell>
          <cell r="DL150">
            <v>1337.37306115</v>
          </cell>
          <cell r="DM150">
            <v>137.84610837999995</v>
          </cell>
          <cell r="DN150">
            <v>3379.4845325921287</v>
          </cell>
          <cell r="DS150">
            <v>73</v>
          </cell>
          <cell r="DT150">
            <v>202.23975001333304</v>
          </cell>
          <cell r="DU150">
            <v>340.55043894068166</v>
          </cell>
          <cell r="DV150">
            <v>2763.6943436381139</v>
          </cell>
          <cell r="DW150">
            <v>202.23975001333304</v>
          </cell>
          <cell r="DX150" t="str">
            <v/>
          </cell>
          <cell r="DY150" t="str">
            <v/>
          </cell>
          <cell r="DZ150" t="str">
            <v/>
          </cell>
          <cell r="EA150" t="str">
            <v/>
          </cell>
          <cell r="EB150">
            <v>0</v>
          </cell>
          <cell r="EC150">
            <v>1131.7356273999999</v>
          </cell>
          <cell r="ED150">
            <v>17.569210549999998</v>
          </cell>
          <cell r="EE150">
            <v>335.6327546</v>
          </cell>
          <cell r="EF150">
            <v>669.69608814999992</v>
          </cell>
          <cell r="EG150">
            <v>108.83757410000001</v>
          </cell>
          <cell r="EH150">
            <v>210.02252780000001</v>
          </cell>
          <cell r="EI150">
            <v>3.2610385900000001</v>
          </cell>
          <cell r="EJ150">
            <v>51.45580812</v>
          </cell>
          <cell r="EK150">
            <v>131.85455195</v>
          </cell>
          <cell r="EL150">
            <v>23.451129139999999</v>
          </cell>
          <cell r="EM150">
            <v>921.71309960000008</v>
          </cell>
          <cell r="EN150">
            <v>14.308171959999999</v>
          </cell>
          <cell r="EO150">
            <v>284.17694647999997</v>
          </cell>
          <cell r="EP150">
            <v>537.84153619999995</v>
          </cell>
          <cell r="EQ150">
            <v>85.386444960000006</v>
          </cell>
          <cell r="ER150">
            <v>0</v>
          </cell>
          <cell r="ES150">
            <v>0</v>
          </cell>
          <cell r="ET150">
            <v>0</v>
          </cell>
          <cell r="EU150">
            <v>0</v>
          </cell>
          <cell r="EV150">
            <v>0</v>
          </cell>
          <cell r="EW150">
            <v>0</v>
          </cell>
          <cell r="EX150">
            <v>0</v>
          </cell>
          <cell r="EY150">
            <v>0</v>
          </cell>
          <cell r="EZ150">
            <v>0</v>
          </cell>
          <cell r="FA150">
            <v>0</v>
          </cell>
          <cell r="FB150">
            <v>921.71309960000008</v>
          </cell>
          <cell r="FC150">
            <v>14.308171959999999</v>
          </cell>
          <cell r="FD150">
            <v>284.17694647999997</v>
          </cell>
          <cell r="FE150">
            <v>537.84153619999995</v>
          </cell>
          <cell r="FF150">
            <v>85.386444960000006</v>
          </cell>
          <cell r="FG150" t="str">
            <v/>
          </cell>
          <cell r="FH150" t="str">
            <v/>
          </cell>
          <cell r="FI150" t="str">
            <v/>
          </cell>
          <cell r="FJ150" t="str">
            <v/>
          </cell>
          <cell r="FK150">
            <v>0</v>
          </cell>
          <cell r="FN150">
            <v>11773.071493446381</v>
          </cell>
          <cell r="FO150">
            <v>0</v>
          </cell>
          <cell r="FP150">
            <v>376.37899999999996</v>
          </cell>
          <cell r="FQ150">
            <v>0</v>
          </cell>
          <cell r="FR150">
            <v>2003.7250082983335</v>
          </cell>
          <cell r="FS150">
            <v>1945.1350082983336</v>
          </cell>
          <cell r="FT150">
            <v>2.74</v>
          </cell>
          <cell r="FU150">
            <v>55.85</v>
          </cell>
          <cell r="FV150">
            <v>148252</v>
          </cell>
          <cell r="FW150">
            <v>0</v>
          </cell>
          <cell r="FX150">
            <v>148252</v>
          </cell>
          <cell r="FZ150">
            <v>758.40588715000001</v>
          </cell>
          <cell r="GA150">
            <v>0</v>
          </cell>
          <cell r="GB150">
            <v>14.109</v>
          </cell>
          <cell r="GC150">
            <v>0</v>
          </cell>
          <cell r="GD150">
            <v>323.55900000000003</v>
          </cell>
          <cell r="GE150">
            <v>323.55900000000003</v>
          </cell>
          <cell r="GF150">
            <v>0</v>
          </cell>
          <cell r="GG150">
            <v>0</v>
          </cell>
          <cell r="GH150">
            <v>5039</v>
          </cell>
          <cell r="GI150">
            <v>0</v>
          </cell>
          <cell r="GJ150">
            <v>5039</v>
          </cell>
          <cell r="GK150">
            <v>6140.1608410664994</v>
          </cell>
          <cell r="GL150">
            <v>0</v>
          </cell>
          <cell r="GM150">
            <v>258.77600000000001</v>
          </cell>
          <cell r="GN150">
            <v>0</v>
          </cell>
          <cell r="GO150">
            <v>1287.7640000000001</v>
          </cell>
          <cell r="GP150">
            <v>1232.03</v>
          </cell>
          <cell r="GQ150">
            <v>0</v>
          </cell>
          <cell r="GR150">
            <v>51.734000000000002</v>
          </cell>
          <cell r="GS150">
            <v>76404</v>
          </cell>
          <cell r="GT150">
            <v>0</v>
          </cell>
          <cell r="GU150">
            <v>76404</v>
          </cell>
          <cell r="GV150">
            <v>0</v>
          </cell>
          <cell r="GW150">
            <v>0</v>
          </cell>
          <cell r="GX150">
            <v>0</v>
          </cell>
          <cell r="GY150">
            <v>0</v>
          </cell>
          <cell r="GZ150">
            <v>0</v>
          </cell>
          <cell r="HA150">
            <v>0</v>
          </cell>
          <cell r="HB150">
            <v>0</v>
          </cell>
          <cell r="HC150">
            <v>0</v>
          </cell>
          <cell r="HD150">
            <v>0</v>
          </cell>
          <cell r="HE150">
            <v>0</v>
          </cell>
          <cell r="HF150">
            <v>0</v>
          </cell>
          <cell r="HG150">
            <v>0</v>
          </cell>
          <cell r="HH150">
            <v>0</v>
          </cell>
          <cell r="HI150">
            <v>0</v>
          </cell>
          <cell r="HJ150">
            <v>0</v>
          </cell>
          <cell r="HK150">
            <v>0</v>
          </cell>
          <cell r="HL150">
            <v>0</v>
          </cell>
          <cell r="HM150">
            <v>0</v>
          </cell>
          <cell r="HN150">
            <v>0</v>
          </cell>
          <cell r="HO150">
            <v>0</v>
          </cell>
          <cell r="HP150">
            <v>0</v>
          </cell>
          <cell r="HQ150">
            <v>0</v>
          </cell>
          <cell r="HR150">
            <v>1143.433344503333</v>
          </cell>
          <cell r="HS150">
            <v>0</v>
          </cell>
          <cell r="HT150">
            <v>105</v>
          </cell>
          <cell r="HU150">
            <v>0</v>
          </cell>
          <cell r="HV150">
            <v>0</v>
          </cell>
          <cell r="HW150">
            <v>0</v>
          </cell>
          <cell r="HX150">
            <v>0</v>
          </cell>
          <cell r="HY150">
            <v>0</v>
          </cell>
          <cell r="HZ150">
            <v>1</v>
          </cell>
          <cell r="IA150">
            <v>0</v>
          </cell>
          <cell r="IB150">
            <v>1</v>
          </cell>
          <cell r="IC150">
            <v>4996.7274965631668</v>
          </cell>
          <cell r="ID150">
            <v>0</v>
          </cell>
          <cell r="IE150">
            <v>153.77599999999998</v>
          </cell>
          <cell r="IF150">
            <v>0</v>
          </cell>
          <cell r="IG150">
            <v>1287.7640000000001</v>
          </cell>
          <cell r="IH150">
            <v>1232.03</v>
          </cell>
          <cell r="II150">
            <v>0</v>
          </cell>
          <cell r="IJ150">
            <v>51.734000000000002</v>
          </cell>
          <cell r="IK150">
            <v>76403</v>
          </cell>
          <cell r="IL150">
            <v>0</v>
          </cell>
          <cell r="IM150">
            <v>76403</v>
          </cell>
          <cell r="IN150">
            <v>0</v>
          </cell>
          <cell r="IO150">
            <v>0</v>
          </cell>
          <cell r="IP150">
            <v>0</v>
          </cell>
          <cell r="IQ150">
            <v>0</v>
          </cell>
          <cell r="IR150">
            <v>0</v>
          </cell>
          <cell r="IS150">
            <v>0</v>
          </cell>
          <cell r="IT150">
            <v>0</v>
          </cell>
          <cell r="IU150">
            <v>0</v>
          </cell>
          <cell r="IV150">
            <v>0</v>
          </cell>
          <cell r="IW150">
            <v>0</v>
          </cell>
          <cell r="IX150">
            <v>0</v>
          </cell>
          <cell r="IY150">
            <v>509.59348974</v>
          </cell>
          <cell r="IZ150">
            <v>0</v>
          </cell>
          <cell r="JA150">
            <v>24.921999999999997</v>
          </cell>
          <cell r="JB150">
            <v>0</v>
          </cell>
          <cell r="JC150">
            <v>377.14400000000001</v>
          </cell>
          <cell r="JD150">
            <v>377.14400000000001</v>
          </cell>
          <cell r="JE150">
            <v>0</v>
          </cell>
          <cell r="JF150">
            <v>0</v>
          </cell>
          <cell r="JG150">
            <v>33</v>
          </cell>
          <cell r="JH150">
            <v>0</v>
          </cell>
          <cell r="JI150">
            <v>33</v>
          </cell>
          <cell r="JJ150">
            <v>166.82267041</v>
          </cell>
          <cell r="JK150">
            <v>0</v>
          </cell>
          <cell r="JL150">
            <v>7.0890000000000004</v>
          </cell>
          <cell r="JM150">
            <v>0</v>
          </cell>
          <cell r="JN150">
            <v>126.196</v>
          </cell>
          <cell r="JO150">
            <v>126.196</v>
          </cell>
          <cell r="JP150">
            <v>0</v>
          </cell>
          <cell r="JQ150">
            <v>0</v>
          </cell>
          <cell r="JR150">
            <v>1</v>
          </cell>
          <cell r="JS150">
            <v>0</v>
          </cell>
          <cell r="JT150">
            <v>1</v>
          </cell>
          <cell r="JU150">
            <v>342.77081932999999</v>
          </cell>
          <cell r="JV150">
            <v>0</v>
          </cell>
          <cell r="JW150">
            <v>17.832999999999998</v>
          </cell>
          <cell r="JX150">
            <v>0</v>
          </cell>
          <cell r="JY150">
            <v>250.94800000000001</v>
          </cell>
          <cell r="JZ150">
            <v>250.94800000000001</v>
          </cell>
          <cell r="KA150">
            <v>0</v>
          </cell>
          <cell r="KB150">
            <v>0</v>
          </cell>
          <cell r="KC150">
            <v>32</v>
          </cell>
          <cell r="KD150">
            <v>0</v>
          </cell>
          <cell r="KE150">
            <v>32</v>
          </cell>
          <cell r="KF150">
            <v>0</v>
          </cell>
          <cell r="KG150">
            <v>0</v>
          </cell>
          <cell r="KH150">
            <v>0</v>
          </cell>
          <cell r="KI150">
            <v>0</v>
          </cell>
          <cell r="KJ150">
            <v>0</v>
          </cell>
          <cell r="KK150">
            <v>0</v>
          </cell>
          <cell r="KL150">
            <v>0</v>
          </cell>
          <cell r="KM150">
            <v>0</v>
          </cell>
          <cell r="KN150">
            <v>0</v>
          </cell>
          <cell r="KO150">
            <v>0</v>
          </cell>
          <cell r="KP150">
            <v>0</v>
          </cell>
          <cell r="KQ150">
            <v>0</v>
          </cell>
          <cell r="KR150">
            <v>0</v>
          </cell>
          <cell r="KS150">
            <v>0</v>
          </cell>
          <cell r="KT150">
            <v>0</v>
          </cell>
          <cell r="KU150">
            <v>0</v>
          </cell>
          <cell r="KV150">
            <v>0</v>
          </cell>
          <cell r="KW150">
            <v>0</v>
          </cell>
          <cell r="KX150">
            <v>0</v>
          </cell>
          <cell r="KY150">
            <v>0</v>
          </cell>
          <cell r="KZ150">
            <v>0</v>
          </cell>
          <cell r="LA150">
            <v>0</v>
          </cell>
          <cell r="LB150">
            <v>342.77081932999999</v>
          </cell>
          <cell r="LC150">
            <v>0</v>
          </cell>
          <cell r="LD150">
            <v>17.832999999999998</v>
          </cell>
          <cell r="LE150">
            <v>0</v>
          </cell>
          <cell r="LF150">
            <v>250.94800000000001</v>
          </cell>
          <cell r="LG150">
            <v>250.94800000000001</v>
          </cell>
          <cell r="LH150">
            <v>0</v>
          </cell>
          <cell r="LI150">
            <v>0</v>
          </cell>
          <cell r="LJ150">
            <v>32</v>
          </cell>
          <cell r="LK150">
            <v>0</v>
          </cell>
          <cell r="LL150">
            <v>32</v>
          </cell>
          <cell r="LQ150">
            <v>0</v>
          </cell>
          <cell r="LR150">
            <v>55.8</v>
          </cell>
          <cell r="LS150">
            <v>0</v>
          </cell>
          <cell r="LT150">
            <v>0</v>
          </cell>
          <cell r="LU150">
            <v>0</v>
          </cell>
          <cell r="LX150">
            <v>0</v>
          </cell>
          <cell r="LY150">
            <v>0</v>
          </cell>
          <cell r="LZ150">
            <v>0</v>
          </cell>
          <cell r="MA150">
            <v>0</v>
          </cell>
          <cell r="MB150">
            <v>0</v>
          </cell>
          <cell r="MC150">
            <v>0</v>
          </cell>
          <cell r="MD150">
            <v>0</v>
          </cell>
          <cell r="ME150">
            <v>0</v>
          </cell>
          <cell r="MF150">
            <v>0</v>
          </cell>
          <cell r="MG150">
            <v>0</v>
          </cell>
          <cell r="MH150">
            <v>0</v>
          </cell>
          <cell r="MI150">
            <v>0</v>
          </cell>
          <cell r="MJ150">
            <v>0</v>
          </cell>
          <cell r="MK150">
            <v>0</v>
          </cell>
          <cell r="ML150">
            <v>0</v>
          </cell>
          <cell r="MM150">
            <v>0</v>
          </cell>
          <cell r="MN150">
            <v>0</v>
          </cell>
          <cell r="MO150">
            <v>0</v>
          </cell>
          <cell r="MP150">
            <v>0</v>
          </cell>
          <cell r="MQ150">
            <v>0</v>
          </cell>
          <cell r="MR150">
            <v>0</v>
          </cell>
          <cell r="MS150">
            <v>0</v>
          </cell>
          <cell r="MT150">
            <v>0</v>
          </cell>
          <cell r="MU150">
            <v>0</v>
          </cell>
          <cell r="MV150">
            <v>0</v>
          </cell>
          <cell r="MW150">
            <v>0</v>
          </cell>
          <cell r="MX150">
            <v>0</v>
          </cell>
          <cell r="MY150">
            <v>0</v>
          </cell>
          <cell r="MZ150">
            <v>0</v>
          </cell>
          <cell r="NA150">
            <v>0</v>
          </cell>
          <cell r="NB150">
            <v>0</v>
          </cell>
          <cell r="NC150">
            <v>0</v>
          </cell>
          <cell r="ND150">
            <v>0</v>
          </cell>
          <cell r="NE150">
            <v>0</v>
          </cell>
          <cell r="NF150">
            <v>0</v>
          </cell>
          <cell r="NG150">
            <v>0</v>
          </cell>
          <cell r="NH150">
            <v>0</v>
          </cell>
          <cell r="NI150">
            <v>0</v>
          </cell>
          <cell r="NJ150">
            <v>0</v>
          </cell>
          <cell r="NK150">
            <v>0</v>
          </cell>
          <cell r="NL150">
            <v>0</v>
          </cell>
          <cell r="NM150">
            <v>0</v>
          </cell>
          <cell r="NN150">
            <v>0</v>
          </cell>
          <cell r="NO150">
            <v>0</v>
          </cell>
          <cell r="NP150">
            <v>0</v>
          </cell>
          <cell r="NQ150">
            <v>0</v>
          </cell>
          <cell r="NR150">
            <v>0</v>
          </cell>
          <cell r="NS150">
            <v>0</v>
          </cell>
          <cell r="NT150">
            <v>0</v>
          </cell>
          <cell r="NU150">
            <v>0</v>
          </cell>
          <cell r="NV150">
            <v>0</v>
          </cell>
          <cell r="NW150">
            <v>0</v>
          </cell>
          <cell r="NX150">
            <v>0</v>
          </cell>
          <cell r="NY150">
            <v>0</v>
          </cell>
          <cell r="NZ150">
            <v>0</v>
          </cell>
          <cell r="OA150">
            <v>0</v>
          </cell>
          <cell r="OB150">
            <v>0</v>
          </cell>
          <cell r="OC150">
            <v>0</v>
          </cell>
          <cell r="OD150">
            <v>0</v>
          </cell>
          <cell r="OE150">
            <v>0</v>
          </cell>
          <cell r="OF150">
            <v>0</v>
          </cell>
          <cell r="OG150">
            <v>0</v>
          </cell>
          <cell r="OH150">
            <v>0</v>
          </cell>
          <cell r="OI150">
            <v>0</v>
          </cell>
          <cell r="OJ150">
            <v>0</v>
          </cell>
          <cell r="OL150" t="str">
            <v>нд</v>
          </cell>
          <cell r="OM150" t="str">
            <v>нд</v>
          </cell>
          <cell r="ON150" t="str">
            <v>нд</v>
          </cell>
          <cell r="OO150" t="str">
            <v>нд</v>
          </cell>
          <cell r="OP150" t="str">
            <v>нд</v>
          </cell>
          <cell r="OT150">
            <v>9766.9821273165726</v>
          </cell>
          <cell r="OV150">
            <v>709.20500000000004</v>
          </cell>
          <cell r="OW150">
            <v>119.191</v>
          </cell>
          <cell r="OX150">
            <v>0</v>
          </cell>
          <cell r="OY150">
            <v>10851</v>
          </cell>
          <cell r="OZ150">
            <v>2146.0064287200003</v>
          </cell>
        </row>
        <row r="151">
          <cell r="A151" t="str">
            <v>Г</v>
          </cell>
          <cell r="B151" t="str">
            <v>1.3.4</v>
          </cell>
          <cell r="C151" t="str">
            <v>Покупка земельных участков для целей реализации инвестиционных проектов, всего, в том числе:</v>
          </cell>
          <cell r="D151" t="str">
            <v>Г</v>
          </cell>
          <cell r="E151">
            <v>0</v>
          </cell>
          <cell r="H151">
            <v>0</v>
          </cell>
          <cell r="J151">
            <v>3932.6022027855006</v>
          </cell>
          <cell r="K151">
            <v>0</v>
          </cell>
          <cell r="L151">
            <v>3932.6022027855006</v>
          </cell>
          <cell r="M151">
            <v>818.12398278000001</v>
          </cell>
          <cell r="N151">
            <v>0</v>
          </cell>
          <cell r="O151">
            <v>245.11748446749993</v>
          </cell>
          <cell r="P151">
            <v>749.55393913499995</v>
          </cell>
          <cell r="Q151">
            <v>2119.8067964030001</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O151">
            <v>0</v>
          </cell>
          <cell r="AP151">
            <v>0</v>
          </cell>
          <cell r="AQ151">
            <v>0</v>
          </cell>
          <cell r="AR151">
            <v>0</v>
          </cell>
          <cell r="AS151">
            <v>0</v>
          </cell>
          <cell r="AT151">
            <v>0</v>
          </cell>
          <cell r="AU151">
            <v>0</v>
          </cell>
          <cell r="AV151">
            <v>0</v>
          </cell>
          <cell r="AW151">
            <v>0</v>
          </cell>
          <cell r="AX151">
            <v>0</v>
          </cell>
          <cell r="AY151">
            <v>0</v>
          </cell>
          <cell r="AZ151">
            <v>0</v>
          </cell>
          <cell r="BA151">
            <v>0</v>
          </cell>
          <cell r="BB151" t="str">
            <v/>
          </cell>
          <cell r="BC151" t="str">
            <v/>
          </cell>
          <cell r="BD151" t="str">
            <v/>
          </cell>
          <cell r="BE151" t="str">
            <v/>
          </cell>
          <cell r="BF151">
            <v>0</v>
          </cell>
          <cell r="BG151">
            <v>0</v>
          </cell>
          <cell r="BH151">
            <v>0</v>
          </cell>
          <cell r="BI151">
            <v>0</v>
          </cell>
          <cell r="BJ151">
            <v>0</v>
          </cell>
          <cell r="BK151">
            <v>0</v>
          </cell>
          <cell r="BL151">
            <v>0</v>
          </cell>
          <cell r="BM151">
            <v>0</v>
          </cell>
          <cell r="BN151">
            <v>0</v>
          </cell>
          <cell r="BO151">
            <v>0</v>
          </cell>
          <cell r="BP151">
            <v>0</v>
          </cell>
          <cell r="BQ151">
            <v>0</v>
          </cell>
          <cell r="BR151">
            <v>0</v>
          </cell>
          <cell r="BS151">
            <v>0</v>
          </cell>
          <cell r="BT151">
            <v>0</v>
          </cell>
          <cell r="BU151">
            <v>0</v>
          </cell>
          <cell r="BV151">
            <v>0</v>
          </cell>
          <cell r="BW151">
            <v>0</v>
          </cell>
          <cell r="BX151">
            <v>0</v>
          </cell>
          <cell r="BY151">
            <v>0</v>
          </cell>
          <cell r="BZ151">
            <v>0</v>
          </cell>
          <cell r="CA151">
            <v>0</v>
          </cell>
          <cell r="CB151">
            <v>0</v>
          </cell>
          <cell r="CC151">
            <v>0</v>
          </cell>
          <cell r="CD151">
            <v>0</v>
          </cell>
          <cell r="CE151">
            <v>0</v>
          </cell>
          <cell r="CF151">
            <v>0</v>
          </cell>
          <cell r="CG151">
            <v>0</v>
          </cell>
          <cell r="CH151">
            <v>0</v>
          </cell>
          <cell r="CI151">
            <v>0</v>
          </cell>
          <cell r="CJ151">
            <v>0</v>
          </cell>
          <cell r="CK151">
            <v>0</v>
          </cell>
          <cell r="CL151">
            <v>0</v>
          </cell>
          <cell r="CM151">
            <v>0</v>
          </cell>
          <cell r="CN151">
            <v>0</v>
          </cell>
          <cell r="CO151">
            <v>0</v>
          </cell>
          <cell r="CP151">
            <v>0</v>
          </cell>
          <cell r="CQ151" t="str">
            <v/>
          </cell>
          <cell r="CR151" t="str">
            <v/>
          </cell>
          <cell r="CS151" t="str">
            <v/>
          </cell>
          <cell r="CT151" t="str">
            <v/>
          </cell>
          <cell r="CU151">
            <v>0</v>
          </cell>
          <cell r="CX151">
            <v>11773.071493446381</v>
          </cell>
          <cell r="CY151">
            <v>2007.6103241393257</v>
          </cell>
          <cell r="CZ151">
            <v>3841.5348877713004</v>
          </cell>
          <cell r="DA151">
            <v>3963.2928893735866</v>
          </cell>
          <cell r="DB151">
            <v>1960.6333921621663</v>
          </cell>
          <cell r="DE151">
            <v>0</v>
          </cell>
          <cell r="DG151">
            <v>2648.4101105499999</v>
          </cell>
          <cell r="DH151">
            <v>0</v>
          </cell>
          <cell r="DI151">
            <v>2648.4101105499999</v>
          </cell>
          <cell r="DJ151">
            <v>221.79169244000005</v>
          </cell>
          <cell r="DK151">
            <v>951.39924857999995</v>
          </cell>
          <cell r="DL151">
            <v>1337.37306115</v>
          </cell>
          <cell r="DM151">
            <v>137.84610837999995</v>
          </cell>
          <cell r="DN151">
            <v>3379.4845325921287</v>
          </cell>
          <cell r="DS151">
            <v>73</v>
          </cell>
          <cell r="DT151">
            <v>202.23975001333304</v>
          </cell>
          <cell r="DU151">
            <v>340.55043894068166</v>
          </cell>
          <cell r="DV151">
            <v>2763.6943436381139</v>
          </cell>
          <cell r="DW151">
            <v>202.23975001333304</v>
          </cell>
          <cell r="DX151" t="str">
            <v/>
          </cell>
          <cell r="DY151" t="str">
            <v/>
          </cell>
          <cell r="DZ151" t="str">
            <v/>
          </cell>
          <cell r="EA151" t="str">
            <v/>
          </cell>
          <cell r="EB151">
            <v>0</v>
          </cell>
          <cell r="EC151">
            <v>1131.7356273999999</v>
          </cell>
          <cell r="ED151">
            <v>17.569210549999998</v>
          </cell>
          <cell r="EE151">
            <v>335.6327546</v>
          </cell>
          <cell r="EF151">
            <v>669.69608814999992</v>
          </cell>
          <cell r="EG151">
            <v>108.83757410000001</v>
          </cell>
          <cell r="EH151">
            <v>210.02252780000001</v>
          </cell>
          <cell r="EI151">
            <v>3.2610385900000001</v>
          </cell>
          <cell r="EJ151">
            <v>51.45580812</v>
          </cell>
          <cell r="EK151">
            <v>131.85455195</v>
          </cell>
          <cell r="EL151">
            <v>23.451129139999999</v>
          </cell>
          <cell r="EM151">
            <v>921.71309960000008</v>
          </cell>
          <cell r="EN151">
            <v>14.308171959999999</v>
          </cell>
          <cell r="EO151">
            <v>284.17694647999997</v>
          </cell>
          <cell r="EP151">
            <v>537.84153619999995</v>
          </cell>
          <cell r="EQ151">
            <v>85.386444960000006</v>
          </cell>
          <cell r="ER151">
            <v>0</v>
          </cell>
          <cell r="ES151">
            <v>0</v>
          </cell>
          <cell r="ET151">
            <v>0</v>
          </cell>
          <cell r="EU151">
            <v>0</v>
          </cell>
          <cell r="EV151">
            <v>0</v>
          </cell>
          <cell r="EW151">
            <v>0</v>
          </cell>
          <cell r="EX151">
            <v>0</v>
          </cell>
          <cell r="EY151">
            <v>0</v>
          </cell>
          <cell r="EZ151">
            <v>0</v>
          </cell>
          <cell r="FA151">
            <v>0</v>
          </cell>
          <cell r="FB151">
            <v>921.71309960000008</v>
          </cell>
          <cell r="FC151">
            <v>14.308171959999999</v>
          </cell>
          <cell r="FD151">
            <v>284.17694647999997</v>
          </cell>
          <cell r="FE151">
            <v>537.84153619999995</v>
          </cell>
          <cell r="FF151">
            <v>85.386444960000006</v>
          </cell>
          <cell r="FG151" t="str">
            <v/>
          </cell>
          <cell r="FH151" t="str">
            <v/>
          </cell>
          <cell r="FI151" t="str">
            <v/>
          </cell>
          <cell r="FJ151" t="str">
            <v/>
          </cell>
          <cell r="FK151">
            <v>0</v>
          </cell>
          <cell r="FN151">
            <v>11773.071493446381</v>
          </cell>
          <cell r="FO151">
            <v>0</v>
          </cell>
          <cell r="FP151">
            <v>376.37899999999996</v>
          </cell>
          <cell r="FQ151">
            <v>0</v>
          </cell>
          <cell r="FR151">
            <v>2003.7250082983335</v>
          </cell>
          <cell r="FS151">
            <v>1945.1350082983336</v>
          </cell>
          <cell r="FT151">
            <v>2.74</v>
          </cell>
          <cell r="FU151">
            <v>55.85</v>
          </cell>
          <cell r="FV151">
            <v>148252</v>
          </cell>
          <cell r="FW151">
            <v>0</v>
          </cell>
          <cell r="FX151">
            <v>148252</v>
          </cell>
          <cell r="FZ151">
            <v>758.40588715000001</v>
          </cell>
          <cell r="GA151">
            <v>0</v>
          </cell>
          <cell r="GB151">
            <v>14.109</v>
          </cell>
          <cell r="GC151">
            <v>0</v>
          </cell>
          <cell r="GD151">
            <v>323.55900000000003</v>
          </cell>
          <cell r="GE151">
            <v>323.55900000000003</v>
          </cell>
          <cell r="GF151">
            <v>0</v>
          </cell>
          <cell r="GG151">
            <v>0</v>
          </cell>
          <cell r="GH151">
            <v>5039</v>
          </cell>
          <cell r="GI151">
            <v>0</v>
          </cell>
          <cell r="GJ151">
            <v>5039</v>
          </cell>
          <cell r="GK151">
            <v>6140.1608410664994</v>
          </cell>
          <cell r="GL151">
            <v>0</v>
          </cell>
          <cell r="GM151">
            <v>258.77600000000001</v>
          </cell>
          <cell r="GN151">
            <v>0</v>
          </cell>
          <cell r="GO151">
            <v>1287.7640000000001</v>
          </cell>
          <cell r="GP151">
            <v>1232.03</v>
          </cell>
          <cell r="GQ151">
            <v>0</v>
          </cell>
          <cell r="GR151">
            <v>51.734000000000002</v>
          </cell>
          <cell r="GS151">
            <v>76404</v>
          </cell>
          <cell r="GT151">
            <v>0</v>
          </cell>
          <cell r="GU151">
            <v>76404</v>
          </cell>
          <cell r="GV151">
            <v>0</v>
          </cell>
          <cell r="GW151">
            <v>0</v>
          </cell>
          <cell r="GX151">
            <v>0</v>
          </cell>
          <cell r="GY151">
            <v>0</v>
          </cell>
          <cell r="GZ151">
            <v>0</v>
          </cell>
          <cell r="HA151">
            <v>0</v>
          </cell>
          <cell r="HB151">
            <v>0</v>
          </cell>
          <cell r="HC151">
            <v>0</v>
          </cell>
          <cell r="HD151">
            <v>0</v>
          </cell>
          <cell r="HE151">
            <v>0</v>
          </cell>
          <cell r="HF151">
            <v>0</v>
          </cell>
          <cell r="HG151">
            <v>0</v>
          </cell>
          <cell r="HH151">
            <v>0</v>
          </cell>
          <cell r="HI151">
            <v>0</v>
          </cell>
          <cell r="HJ151">
            <v>0</v>
          </cell>
          <cell r="HK151">
            <v>0</v>
          </cell>
          <cell r="HL151">
            <v>0</v>
          </cell>
          <cell r="HM151">
            <v>0</v>
          </cell>
          <cell r="HN151">
            <v>0</v>
          </cell>
          <cell r="HO151">
            <v>0</v>
          </cell>
          <cell r="HP151">
            <v>0</v>
          </cell>
          <cell r="HQ151">
            <v>0</v>
          </cell>
          <cell r="HR151">
            <v>1143.433344503333</v>
          </cell>
          <cell r="HS151">
            <v>0</v>
          </cell>
          <cell r="HT151">
            <v>105</v>
          </cell>
          <cell r="HU151">
            <v>0</v>
          </cell>
          <cell r="HV151">
            <v>0</v>
          </cell>
          <cell r="HW151">
            <v>0</v>
          </cell>
          <cell r="HX151">
            <v>0</v>
          </cell>
          <cell r="HY151">
            <v>0</v>
          </cell>
          <cell r="HZ151">
            <v>1</v>
          </cell>
          <cell r="IA151">
            <v>0</v>
          </cell>
          <cell r="IB151">
            <v>1</v>
          </cell>
          <cell r="IC151">
            <v>4996.7274965631668</v>
          </cell>
          <cell r="ID151">
            <v>0</v>
          </cell>
          <cell r="IE151">
            <v>153.77599999999998</v>
          </cell>
          <cell r="IF151">
            <v>0</v>
          </cell>
          <cell r="IG151">
            <v>1287.7640000000001</v>
          </cell>
          <cell r="IH151">
            <v>1232.03</v>
          </cell>
          <cell r="II151">
            <v>0</v>
          </cell>
          <cell r="IJ151">
            <v>51.734000000000002</v>
          </cell>
          <cell r="IK151">
            <v>76403</v>
          </cell>
          <cell r="IL151">
            <v>0</v>
          </cell>
          <cell r="IM151">
            <v>76403</v>
          </cell>
          <cell r="IN151">
            <v>0</v>
          </cell>
          <cell r="IO151">
            <v>0</v>
          </cell>
          <cell r="IP151">
            <v>0</v>
          </cell>
          <cell r="IQ151">
            <v>0</v>
          </cell>
          <cell r="IR151">
            <v>0</v>
          </cell>
          <cell r="IS151">
            <v>0</v>
          </cell>
          <cell r="IT151">
            <v>0</v>
          </cell>
          <cell r="IU151">
            <v>0</v>
          </cell>
          <cell r="IV151">
            <v>0</v>
          </cell>
          <cell r="IW151">
            <v>0</v>
          </cell>
          <cell r="IX151">
            <v>0</v>
          </cell>
          <cell r="IY151">
            <v>509.59348974</v>
          </cell>
          <cell r="IZ151">
            <v>0</v>
          </cell>
          <cell r="JA151">
            <v>24.921999999999997</v>
          </cell>
          <cell r="JB151">
            <v>0</v>
          </cell>
          <cell r="JC151">
            <v>377.14400000000001</v>
          </cell>
          <cell r="JD151">
            <v>377.14400000000001</v>
          </cell>
          <cell r="JE151">
            <v>0</v>
          </cell>
          <cell r="JF151">
            <v>0</v>
          </cell>
          <cell r="JG151">
            <v>33</v>
          </cell>
          <cell r="JH151">
            <v>0</v>
          </cell>
          <cell r="JI151">
            <v>33</v>
          </cell>
          <cell r="JJ151">
            <v>166.82267041</v>
          </cell>
          <cell r="JK151">
            <v>0</v>
          </cell>
          <cell r="JL151">
            <v>7.0890000000000004</v>
          </cell>
          <cell r="JM151">
            <v>0</v>
          </cell>
          <cell r="JN151">
            <v>126.196</v>
          </cell>
          <cell r="JO151">
            <v>126.196</v>
          </cell>
          <cell r="JP151">
            <v>0</v>
          </cell>
          <cell r="JQ151">
            <v>0</v>
          </cell>
          <cell r="JR151">
            <v>1</v>
          </cell>
          <cell r="JS151">
            <v>0</v>
          </cell>
          <cell r="JT151">
            <v>1</v>
          </cell>
          <cell r="JU151">
            <v>342.77081932999999</v>
          </cell>
          <cell r="JV151">
            <v>0</v>
          </cell>
          <cell r="JW151">
            <v>17.832999999999998</v>
          </cell>
          <cell r="JX151">
            <v>0</v>
          </cell>
          <cell r="JY151">
            <v>250.94800000000001</v>
          </cell>
          <cell r="JZ151">
            <v>250.94800000000001</v>
          </cell>
          <cell r="KA151">
            <v>0</v>
          </cell>
          <cell r="KB151">
            <v>0</v>
          </cell>
          <cell r="KC151">
            <v>32</v>
          </cell>
          <cell r="KD151">
            <v>0</v>
          </cell>
          <cell r="KE151">
            <v>32</v>
          </cell>
          <cell r="KF151">
            <v>0</v>
          </cell>
          <cell r="KG151">
            <v>0</v>
          </cell>
          <cell r="KH151">
            <v>0</v>
          </cell>
          <cell r="KI151">
            <v>0</v>
          </cell>
          <cell r="KJ151">
            <v>0</v>
          </cell>
          <cell r="KK151">
            <v>0</v>
          </cell>
          <cell r="KL151">
            <v>0</v>
          </cell>
          <cell r="KM151">
            <v>0</v>
          </cell>
          <cell r="KN151">
            <v>0</v>
          </cell>
          <cell r="KO151">
            <v>0</v>
          </cell>
          <cell r="KP151">
            <v>0</v>
          </cell>
          <cell r="KQ151">
            <v>0</v>
          </cell>
          <cell r="KR151">
            <v>0</v>
          </cell>
          <cell r="KS151">
            <v>0</v>
          </cell>
          <cell r="KT151">
            <v>0</v>
          </cell>
          <cell r="KU151">
            <v>0</v>
          </cell>
          <cell r="KV151">
            <v>0</v>
          </cell>
          <cell r="KW151">
            <v>0</v>
          </cell>
          <cell r="KX151">
            <v>0</v>
          </cell>
          <cell r="KY151">
            <v>0</v>
          </cell>
          <cell r="KZ151">
            <v>0</v>
          </cell>
          <cell r="LA151">
            <v>0</v>
          </cell>
          <cell r="LB151">
            <v>342.77081932999999</v>
          </cell>
          <cell r="LC151">
            <v>0</v>
          </cell>
          <cell r="LD151">
            <v>17.832999999999998</v>
          </cell>
          <cell r="LE151">
            <v>0</v>
          </cell>
          <cell r="LF151">
            <v>250.94800000000001</v>
          </cell>
          <cell r="LG151">
            <v>250.94800000000001</v>
          </cell>
          <cell r="LH151">
            <v>0</v>
          </cell>
          <cell r="LI151">
            <v>0</v>
          </cell>
          <cell r="LJ151">
            <v>32</v>
          </cell>
          <cell r="LK151">
            <v>0</v>
          </cell>
          <cell r="LL151">
            <v>32</v>
          </cell>
          <cell r="LQ151">
            <v>0</v>
          </cell>
          <cell r="LR151">
            <v>55.8</v>
          </cell>
          <cell r="LS151">
            <v>0</v>
          </cell>
          <cell r="LT151">
            <v>0</v>
          </cell>
          <cell r="LU151">
            <v>0</v>
          </cell>
          <cell r="LX151">
            <v>0</v>
          </cell>
          <cell r="LY151">
            <v>0</v>
          </cell>
          <cell r="LZ151">
            <v>0</v>
          </cell>
          <cell r="MA151">
            <v>0</v>
          </cell>
          <cell r="MB151">
            <v>0</v>
          </cell>
          <cell r="MC151">
            <v>0</v>
          </cell>
          <cell r="MD151">
            <v>0</v>
          </cell>
          <cell r="ME151">
            <v>0</v>
          </cell>
          <cell r="MF151">
            <v>0</v>
          </cell>
          <cell r="MG151">
            <v>0</v>
          </cell>
          <cell r="MH151">
            <v>0</v>
          </cell>
          <cell r="MI151">
            <v>0</v>
          </cell>
          <cell r="MJ151">
            <v>0</v>
          </cell>
          <cell r="MK151">
            <v>0</v>
          </cell>
          <cell r="ML151">
            <v>0</v>
          </cell>
          <cell r="MM151">
            <v>0</v>
          </cell>
          <cell r="MN151">
            <v>0</v>
          </cell>
          <cell r="MO151">
            <v>0</v>
          </cell>
          <cell r="MP151">
            <v>0</v>
          </cell>
          <cell r="MQ151">
            <v>0</v>
          </cell>
          <cell r="MR151">
            <v>0</v>
          </cell>
          <cell r="MS151">
            <v>0</v>
          </cell>
          <cell r="MT151">
            <v>0</v>
          </cell>
          <cell r="MU151">
            <v>0</v>
          </cell>
          <cell r="MV151">
            <v>0</v>
          </cell>
          <cell r="MW151">
            <v>0</v>
          </cell>
          <cell r="MX151">
            <v>0</v>
          </cell>
          <cell r="MY151">
            <v>0</v>
          </cell>
          <cell r="MZ151">
            <v>0</v>
          </cell>
          <cell r="NA151">
            <v>0</v>
          </cell>
          <cell r="NB151">
            <v>0</v>
          </cell>
          <cell r="NC151">
            <v>0</v>
          </cell>
          <cell r="ND151">
            <v>0</v>
          </cell>
          <cell r="NE151">
            <v>0</v>
          </cell>
          <cell r="NF151">
            <v>0</v>
          </cell>
          <cell r="NG151">
            <v>0</v>
          </cell>
          <cell r="NH151">
            <v>0</v>
          </cell>
          <cell r="NI151">
            <v>0</v>
          </cell>
          <cell r="NJ151">
            <v>0</v>
          </cell>
          <cell r="NK151">
            <v>0</v>
          </cell>
          <cell r="NL151">
            <v>0</v>
          </cell>
          <cell r="NM151">
            <v>0</v>
          </cell>
          <cell r="NN151">
            <v>0</v>
          </cell>
          <cell r="NO151">
            <v>0</v>
          </cell>
          <cell r="NP151">
            <v>0</v>
          </cell>
          <cell r="NQ151">
            <v>0</v>
          </cell>
          <cell r="NR151">
            <v>0</v>
          </cell>
          <cell r="NS151">
            <v>0</v>
          </cell>
          <cell r="NT151">
            <v>0</v>
          </cell>
          <cell r="NU151">
            <v>0</v>
          </cell>
          <cell r="NV151">
            <v>0</v>
          </cell>
          <cell r="NW151">
            <v>0</v>
          </cell>
          <cell r="NX151">
            <v>0</v>
          </cell>
          <cell r="NY151">
            <v>0</v>
          </cell>
          <cell r="NZ151">
            <v>0</v>
          </cell>
          <cell r="OA151">
            <v>0</v>
          </cell>
          <cell r="OB151">
            <v>0</v>
          </cell>
          <cell r="OC151">
            <v>0</v>
          </cell>
          <cell r="OD151">
            <v>0</v>
          </cell>
          <cell r="OE151">
            <v>0</v>
          </cell>
          <cell r="OF151">
            <v>0</v>
          </cell>
          <cell r="OG151">
            <v>0</v>
          </cell>
          <cell r="OH151">
            <v>0</v>
          </cell>
          <cell r="OI151">
            <v>0</v>
          </cell>
          <cell r="OJ151">
            <v>0</v>
          </cell>
          <cell r="OL151" t="str">
            <v>нд</v>
          </cell>
          <cell r="OM151" t="str">
            <v>нд</v>
          </cell>
          <cell r="ON151" t="str">
            <v>нд</v>
          </cell>
          <cell r="OO151" t="str">
            <v>нд</v>
          </cell>
          <cell r="OP151" t="str">
            <v>нд</v>
          </cell>
          <cell r="OT151">
            <v>9766.9821273165726</v>
          </cell>
          <cell r="OV151">
            <v>709.20500000000004</v>
          </cell>
          <cell r="OW151">
            <v>119.191</v>
          </cell>
          <cell r="OX151">
            <v>0</v>
          </cell>
          <cell r="OY151">
            <v>10851</v>
          </cell>
          <cell r="OZ151">
            <v>2146.0064287200003</v>
          </cell>
        </row>
        <row r="152">
          <cell r="A152" t="str">
            <v>Г</v>
          </cell>
          <cell r="B152" t="str">
            <v>1.3.5</v>
          </cell>
          <cell r="C152" t="str">
            <v>Прочие инвестиционные проекты, всего, в том числе:</v>
          </cell>
          <cell r="D152" t="str">
            <v>Г</v>
          </cell>
          <cell r="E152">
            <v>246.99646642065812</v>
          </cell>
          <cell r="H152">
            <v>42.156943049999995</v>
          </cell>
          <cell r="J152">
            <v>4137.4417261561584</v>
          </cell>
          <cell r="K152">
            <v>204.83952337065813</v>
          </cell>
          <cell r="L152">
            <v>3932.6022027855006</v>
          </cell>
          <cell r="M152">
            <v>818.12398278000001</v>
          </cell>
          <cell r="N152">
            <v>0</v>
          </cell>
          <cell r="O152">
            <v>245.11748446749993</v>
          </cell>
          <cell r="P152">
            <v>749.55393913499995</v>
          </cell>
          <cell r="Q152">
            <v>2119.8067964030001</v>
          </cell>
          <cell r="R152">
            <v>47.276317670085824</v>
          </cell>
          <cell r="S152">
            <v>0</v>
          </cell>
          <cell r="T152">
            <v>0</v>
          </cell>
          <cell r="U152">
            <v>39.396931391738185</v>
          </cell>
          <cell r="V152">
            <v>0</v>
          </cell>
          <cell r="W152">
            <v>7.8793862783476385</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O152">
            <v>0</v>
          </cell>
          <cell r="AP152">
            <v>47.276317670085824</v>
          </cell>
          <cell r="AQ152">
            <v>0</v>
          </cell>
          <cell r="AR152">
            <v>0</v>
          </cell>
          <cell r="AS152">
            <v>39.396931391738185</v>
          </cell>
          <cell r="AT152">
            <v>0</v>
          </cell>
          <cell r="AU152">
            <v>7.8793862783476385</v>
          </cell>
          <cell r="AV152">
            <v>0</v>
          </cell>
          <cell r="AW152">
            <v>0</v>
          </cell>
          <cell r="AX152">
            <v>0</v>
          </cell>
          <cell r="AY152">
            <v>0</v>
          </cell>
          <cell r="AZ152">
            <v>0</v>
          </cell>
          <cell r="BA152">
            <v>0</v>
          </cell>
          <cell r="BB152" t="str">
            <v/>
          </cell>
          <cell r="BC152" t="str">
            <v/>
          </cell>
          <cell r="BD152" t="str">
            <v/>
          </cell>
          <cell r="BE152" t="str">
            <v/>
          </cell>
          <cell r="BF152">
            <v>0</v>
          </cell>
          <cell r="BG152">
            <v>0</v>
          </cell>
          <cell r="BH152">
            <v>0</v>
          </cell>
          <cell r="BI152">
            <v>0</v>
          </cell>
          <cell r="BJ152">
            <v>0</v>
          </cell>
          <cell r="BK152">
            <v>0</v>
          </cell>
          <cell r="BL152">
            <v>0</v>
          </cell>
          <cell r="BM152">
            <v>0</v>
          </cell>
          <cell r="BN152">
            <v>0</v>
          </cell>
          <cell r="BO152">
            <v>0</v>
          </cell>
          <cell r="BP152">
            <v>0</v>
          </cell>
          <cell r="BQ152">
            <v>0</v>
          </cell>
          <cell r="BR152">
            <v>0</v>
          </cell>
          <cell r="BS152">
            <v>0</v>
          </cell>
          <cell r="BT152">
            <v>0</v>
          </cell>
          <cell r="BU152">
            <v>0</v>
          </cell>
          <cell r="BV152">
            <v>0</v>
          </cell>
          <cell r="BW152">
            <v>0</v>
          </cell>
          <cell r="BX152">
            <v>0</v>
          </cell>
          <cell r="BY152">
            <v>0</v>
          </cell>
          <cell r="BZ152">
            <v>0</v>
          </cell>
          <cell r="CA152">
            <v>0</v>
          </cell>
          <cell r="CB152">
            <v>0</v>
          </cell>
          <cell r="CC152">
            <v>0</v>
          </cell>
          <cell r="CD152">
            <v>0</v>
          </cell>
          <cell r="CE152">
            <v>0</v>
          </cell>
          <cell r="CF152">
            <v>0</v>
          </cell>
          <cell r="CG152">
            <v>0</v>
          </cell>
          <cell r="CH152">
            <v>0</v>
          </cell>
          <cell r="CI152">
            <v>0</v>
          </cell>
          <cell r="CJ152">
            <v>0</v>
          </cell>
          <cell r="CK152">
            <v>0</v>
          </cell>
          <cell r="CL152">
            <v>0</v>
          </cell>
          <cell r="CM152">
            <v>0</v>
          </cell>
          <cell r="CN152">
            <v>0</v>
          </cell>
          <cell r="CO152">
            <v>0</v>
          </cell>
          <cell r="CP152">
            <v>0</v>
          </cell>
          <cell r="CQ152" t="str">
            <v/>
          </cell>
          <cell r="CR152" t="str">
            <v/>
          </cell>
          <cell r="CS152" t="str">
            <v/>
          </cell>
          <cell r="CT152" t="str">
            <v/>
          </cell>
          <cell r="CU152">
            <v>0</v>
          </cell>
          <cell r="CX152">
            <v>11773.071493446381</v>
          </cell>
          <cell r="CY152">
            <v>2007.6103241393257</v>
          </cell>
          <cell r="CZ152">
            <v>3841.5348877713004</v>
          </cell>
          <cell r="DA152">
            <v>3963.2928893735866</v>
          </cell>
          <cell r="DB152">
            <v>1960.6333921621663</v>
          </cell>
          <cell r="DE152">
            <v>35.173400869999995</v>
          </cell>
          <cell r="DG152">
            <v>2819.0670983638815</v>
          </cell>
          <cell r="DH152">
            <v>170.65698781388178</v>
          </cell>
          <cell r="DI152">
            <v>2648.4101105499999</v>
          </cell>
          <cell r="DJ152">
            <v>221.79169244000005</v>
          </cell>
          <cell r="DK152">
            <v>951.39924857999995</v>
          </cell>
          <cell r="DL152">
            <v>1337.37306115</v>
          </cell>
          <cell r="DM152">
            <v>137.84610837999995</v>
          </cell>
          <cell r="DN152">
            <v>3379.4845325921287</v>
          </cell>
          <cell r="DS152">
            <v>73</v>
          </cell>
          <cell r="DT152">
            <v>202.23975001333304</v>
          </cell>
          <cell r="DU152">
            <v>340.55043894068166</v>
          </cell>
          <cell r="DV152">
            <v>2763.6943436381139</v>
          </cell>
          <cell r="DW152">
            <v>202.23975001333304</v>
          </cell>
          <cell r="DX152" t="str">
            <v/>
          </cell>
          <cell r="DY152" t="str">
            <v/>
          </cell>
          <cell r="DZ152" t="str">
            <v/>
          </cell>
          <cell r="EA152" t="str">
            <v/>
          </cell>
          <cell r="EB152">
            <v>0</v>
          </cell>
          <cell r="EC152">
            <v>1131.7356273999999</v>
          </cell>
          <cell r="ED152">
            <v>17.569210549999998</v>
          </cell>
          <cell r="EE152">
            <v>335.6327546</v>
          </cell>
          <cell r="EF152">
            <v>669.69608814999992</v>
          </cell>
          <cell r="EG152">
            <v>108.83757410000001</v>
          </cell>
          <cell r="EH152">
            <v>210.02252780000001</v>
          </cell>
          <cell r="EI152">
            <v>3.2610385900000001</v>
          </cell>
          <cell r="EJ152">
            <v>51.45580812</v>
          </cell>
          <cell r="EK152">
            <v>131.85455195</v>
          </cell>
          <cell r="EL152">
            <v>23.451129139999999</v>
          </cell>
          <cell r="EM152">
            <v>921.71309960000008</v>
          </cell>
          <cell r="EN152">
            <v>14.308171959999999</v>
          </cell>
          <cell r="EO152">
            <v>284.17694647999997</v>
          </cell>
          <cell r="EP152">
            <v>537.84153619999995</v>
          </cell>
          <cell r="EQ152">
            <v>85.386444960000006</v>
          </cell>
          <cell r="ER152">
            <v>0</v>
          </cell>
          <cell r="ES152">
            <v>0</v>
          </cell>
          <cell r="ET152">
            <v>0</v>
          </cell>
          <cell r="EU152">
            <v>0</v>
          </cell>
          <cell r="EV152">
            <v>0</v>
          </cell>
          <cell r="EW152">
            <v>0</v>
          </cell>
          <cell r="EX152">
            <v>0</v>
          </cell>
          <cell r="EY152">
            <v>0</v>
          </cell>
          <cell r="EZ152">
            <v>0</v>
          </cell>
          <cell r="FA152">
            <v>0</v>
          </cell>
          <cell r="FB152">
            <v>921.71309960000008</v>
          </cell>
          <cell r="FC152">
            <v>14.308171959999999</v>
          </cell>
          <cell r="FD152">
            <v>284.17694647999997</v>
          </cell>
          <cell r="FE152">
            <v>537.84153619999995</v>
          </cell>
          <cell r="FF152">
            <v>85.386444960000006</v>
          </cell>
          <cell r="FG152" t="str">
            <v/>
          </cell>
          <cell r="FH152" t="str">
            <v/>
          </cell>
          <cell r="FI152" t="str">
            <v/>
          </cell>
          <cell r="FJ152">
            <v>1</v>
          </cell>
          <cell r="FK152" t="str">
            <v>1</v>
          </cell>
          <cell r="FN152">
            <v>11773.071493446381</v>
          </cell>
          <cell r="FO152">
            <v>0</v>
          </cell>
          <cell r="FP152">
            <v>376.37899999999996</v>
          </cell>
          <cell r="FQ152">
            <v>0</v>
          </cell>
          <cell r="FR152">
            <v>2003.7250082983335</v>
          </cell>
          <cell r="FS152">
            <v>1945.1350082983336</v>
          </cell>
          <cell r="FT152">
            <v>2.74</v>
          </cell>
          <cell r="FU152">
            <v>55.85</v>
          </cell>
          <cell r="FV152">
            <v>148252</v>
          </cell>
          <cell r="FW152">
            <v>0</v>
          </cell>
          <cell r="FX152">
            <v>148252</v>
          </cell>
          <cell r="FZ152">
            <v>758.40588715000001</v>
          </cell>
          <cell r="GA152">
            <v>0</v>
          </cell>
          <cell r="GB152">
            <v>14.109</v>
          </cell>
          <cell r="GC152">
            <v>0</v>
          </cell>
          <cell r="GD152">
            <v>323.55900000000003</v>
          </cell>
          <cell r="GE152">
            <v>323.55900000000003</v>
          </cell>
          <cell r="GF152">
            <v>0</v>
          </cell>
          <cell r="GG152">
            <v>0</v>
          </cell>
          <cell r="GH152">
            <v>5039</v>
          </cell>
          <cell r="GI152">
            <v>0</v>
          </cell>
          <cell r="GJ152">
            <v>5039</v>
          </cell>
          <cell r="GK152">
            <v>6140.1608410664994</v>
          </cell>
          <cell r="GL152">
            <v>0</v>
          </cell>
          <cell r="GM152">
            <v>258.77600000000001</v>
          </cell>
          <cell r="GN152">
            <v>0</v>
          </cell>
          <cell r="GO152">
            <v>1287.7640000000001</v>
          </cell>
          <cell r="GP152">
            <v>1232.03</v>
          </cell>
          <cell r="GQ152">
            <v>0</v>
          </cell>
          <cell r="GR152">
            <v>51.734000000000002</v>
          </cell>
          <cell r="GS152">
            <v>76404</v>
          </cell>
          <cell r="GT152">
            <v>0</v>
          </cell>
          <cell r="GU152">
            <v>76404</v>
          </cell>
          <cell r="GV152">
            <v>0</v>
          </cell>
          <cell r="GW152">
            <v>0</v>
          </cell>
          <cell r="GX152">
            <v>0</v>
          </cell>
          <cell r="GY152">
            <v>0</v>
          </cell>
          <cell r="GZ152">
            <v>0</v>
          </cell>
          <cell r="HA152">
            <v>0</v>
          </cell>
          <cell r="HB152">
            <v>0</v>
          </cell>
          <cell r="HC152">
            <v>0</v>
          </cell>
          <cell r="HD152">
            <v>0</v>
          </cell>
          <cell r="HE152">
            <v>0</v>
          </cell>
          <cell r="HF152">
            <v>0</v>
          </cell>
          <cell r="HG152">
            <v>0</v>
          </cell>
          <cell r="HH152">
            <v>0</v>
          </cell>
          <cell r="HI152">
            <v>0</v>
          </cell>
          <cell r="HJ152">
            <v>0</v>
          </cell>
          <cell r="HK152">
            <v>0</v>
          </cell>
          <cell r="HL152">
            <v>0</v>
          </cell>
          <cell r="HM152">
            <v>0</v>
          </cell>
          <cell r="HN152">
            <v>0</v>
          </cell>
          <cell r="HO152">
            <v>0</v>
          </cell>
          <cell r="HP152">
            <v>0</v>
          </cell>
          <cell r="HQ152">
            <v>0</v>
          </cell>
          <cell r="HR152">
            <v>1143.433344503333</v>
          </cell>
          <cell r="HS152">
            <v>0</v>
          </cell>
          <cell r="HT152">
            <v>105</v>
          </cell>
          <cell r="HU152">
            <v>0</v>
          </cell>
          <cell r="HV152">
            <v>0</v>
          </cell>
          <cell r="HW152">
            <v>0</v>
          </cell>
          <cell r="HX152">
            <v>0</v>
          </cell>
          <cell r="HY152">
            <v>0</v>
          </cell>
          <cell r="HZ152">
            <v>1</v>
          </cell>
          <cell r="IA152">
            <v>0</v>
          </cell>
          <cell r="IB152">
            <v>1</v>
          </cell>
          <cell r="IC152">
            <v>4996.7274965631668</v>
          </cell>
          <cell r="ID152">
            <v>0</v>
          </cell>
          <cell r="IE152">
            <v>153.77599999999998</v>
          </cell>
          <cell r="IF152">
            <v>0</v>
          </cell>
          <cell r="IG152">
            <v>1287.7640000000001</v>
          </cell>
          <cell r="IH152">
            <v>1232.03</v>
          </cell>
          <cell r="II152">
            <v>0</v>
          </cell>
          <cell r="IJ152">
            <v>51.734000000000002</v>
          </cell>
          <cell r="IK152">
            <v>76403</v>
          </cell>
          <cell r="IL152">
            <v>0</v>
          </cell>
          <cell r="IM152">
            <v>76403</v>
          </cell>
          <cell r="IN152">
            <v>0</v>
          </cell>
          <cell r="IO152">
            <v>0</v>
          </cell>
          <cell r="IP152">
            <v>0</v>
          </cell>
          <cell r="IQ152">
            <v>0</v>
          </cell>
          <cell r="IR152">
            <v>0</v>
          </cell>
          <cell r="IS152">
            <v>0</v>
          </cell>
          <cell r="IT152">
            <v>0</v>
          </cell>
          <cell r="IU152">
            <v>0</v>
          </cell>
          <cell r="IV152">
            <v>0</v>
          </cell>
          <cell r="IW152">
            <v>0</v>
          </cell>
          <cell r="IX152">
            <v>0</v>
          </cell>
          <cell r="IY152">
            <v>509.59348974</v>
          </cell>
          <cell r="IZ152">
            <v>0</v>
          </cell>
          <cell r="JA152">
            <v>24.921999999999997</v>
          </cell>
          <cell r="JB152">
            <v>0</v>
          </cell>
          <cell r="JC152">
            <v>377.14400000000001</v>
          </cell>
          <cell r="JD152">
            <v>377.14400000000001</v>
          </cell>
          <cell r="JE152">
            <v>0</v>
          </cell>
          <cell r="JF152">
            <v>0</v>
          </cell>
          <cell r="JG152">
            <v>33</v>
          </cell>
          <cell r="JH152">
            <v>0</v>
          </cell>
          <cell r="JI152">
            <v>33</v>
          </cell>
          <cell r="JJ152">
            <v>166.82267041</v>
          </cell>
          <cell r="JK152">
            <v>0</v>
          </cell>
          <cell r="JL152">
            <v>7.0890000000000004</v>
          </cell>
          <cell r="JM152">
            <v>0</v>
          </cell>
          <cell r="JN152">
            <v>126.196</v>
          </cell>
          <cell r="JO152">
            <v>126.196</v>
          </cell>
          <cell r="JP152">
            <v>0</v>
          </cell>
          <cell r="JQ152">
            <v>0</v>
          </cell>
          <cell r="JR152">
            <v>1</v>
          </cell>
          <cell r="JS152">
            <v>0</v>
          </cell>
          <cell r="JT152">
            <v>1</v>
          </cell>
          <cell r="JU152">
            <v>342.77081932999999</v>
          </cell>
          <cell r="JV152">
            <v>0</v>
          </cell>
          <cell r="JW152">
            <v>17.832999999999998</v>
          </cell>
          <cell r="JX152">
            <v>0</v>
          </cell>
          <cell r="JY152">
            <v>250.94800000000001</v>
          </cell>
          <cell r="JZ152">
            <v>250.94800000000001</v>
          </cell>
          <cell r="KA152">
            <v>0</v>
          </cell>
          <cell r="KB152">
            <v>0</v>
          </cell>
          <cell r="KC152">
            <v>32</v>
          </cell>
          <cell r="KD152">
            <v>0</v>
          </cell>
          <cell r="KE152">
            <v>32</v>
          </cell>
          <cell r="KF152">
            <v>0</v>
          </cell>
          <cell r="KG152">
            <v>0</v>
          </cell>
          <cell r="KH152">
            <v>0</v>
          </cell>
          <cell r="KI152">
            <v>0</v>
          </cell>
          <cell r="KJ152">
            <v>0</v>
          </cell>
          <cell r="KK152">
            <v>0</v>
          </cell>
          <cell r="KL152">
            <v>0</v>
          </cell>
          <cell r="KM152">
            <v>0</v>
          </cell>
          <cell r="KN152">
            <v>0</v>
          </cell>
          <cell r="KO152">
            <v>0</v>
          </cell>
          <cell r="KP152">
            <v>0</v>
          </cell>
          <cell r="KQ152">
            <v>0</v>
          </cell>
          <cell r="KR152">
            <v>0</v>
          </cell>
          <cell r="KS152">
            <v>0</v>
          </cell>
          <cell r="KT152">
            <v>0</v>
          </cell>
          <cell r="KU152">
            <v>0</v>
          </cell>
          <cell r="KV152">
            <v>0</v>
          </cell>
          <cell r="KW152">
            <v>0</v>
          </cell>
          <cell r="KX152">
            <v>0</v>
          </cell>
          <cell r="KY152">
            <v>0</v>
          </cell>
          <cell r="KZ152">
            <v>0</v>
          </cell>
          <cell r="LA152">
            <v>0</v>
          </cell>
          <cell r="LB152">
            <v>342.77081932999999</v>
          </cell>
          <cell r="LC152">
            <v>0</v>
          </cell>
          <cell r="LD152">
            <v>17.832999999999998</v>
          </cell>
          <cell r="LE152">
            <v>0</v>
          </cell>
          <cell r="LF152">
            <v>250.94800000000001</v>
          </cell>
          <cell r="LG152">
            <v>250.94800000000001</v>
          </cell>
          <cell r="LH152">
            <v>0</v>
          </cell>
          <cell r="LI152">
            <v>0</v>
          </cell>
          <cell r="LJ152">
            <v>32</v>
          </cell>
          <cell r="LK152">
            <v>0</v>
          </cell>
          <cell r="LL152">
            <v>32</v>
          </cell>
          <cell r="LQ152">
            <v>0</v>
          </cell>
          <cell r="LR152">
            <v>55.8</v>
          </cell>
          <cell r="LS152">
            <v>0</v>
          </cell>
          <cell r="LT152">
            <v>0</v>
          </cell>
          <cell r="LU152">
            <v>0</v>
          </cell>
          <cell r="LX152">
            <v>0</v>
          </cell>
          <cell r="LY152">
            <v>0</v>
          </cell>
          <cell r="LZ152">
            <v>0</v>
          </cell>
          <cell r="MA152">
            <v>0</v>
          </cell>
          <cell r="MB152">
            <v>0</v>
          </cell>
          <cell r="MC152">
            <v>0</v>
          </cell>
          <cell r="MD152">
            <v>0</v>
          </cell>
          <cell r="ME152">
            <v>0</v>
          </cell>
          <cell r="MF152">
            <v>0</v>
          </cell>
          <cell r="MG152">
            <v>0</v>
          </cell>
          <cell r="MH152">
            <v>0</v>
          </cell>
          <cell r="MI152">
            <v>0</v>
          </cell>
          <cell r="MJ152">
            <v>0</v>
          </cell>
          <cell r="MK152">
            <v>0</v>
          </cell>
          <cell r="ML152">
            <v>0</v>
          </cell>
          <cell r="MM152">
            <v>0</v>
          </cell>
          <cell r="MN152">
            <v>0</v>
          </cell>
          <cell r="MO152">
            <v>0</v>
          </cell>
          <cell r="MP152">
            <v>0</v>
          </cell>
          <cell r="MQ152">
            <v>0</v>
          </cell>
          <cell r="MR152">
            <v>0</v>
          </cell>
          <cell r="MS152">
            <v>0</v>
          </cell>
          <cell r="MT152">
            <v>0</v>
          </cell>
          <cell r="MU152">
            <v>0</v>
          </cell>
          <cell r="MV152">
            <v>0</v>
          </cell>
          <cell r="MW152">
            <v>0</v>
          </cell>
          <cell r="MX152">
            <v>0</v>
          </cell>
          <cell r="MY152">
            <v>0</v>
          </cell>
          <cell r="MZ152">
            <v>0</v>
          </cell>
          <cell r="NA152">
            <v>0</v>
          </cell>
          <cell r="NB152">
            <v>0</v>
          </cell>
          <cell r="NC152">
            <v>0</v>
          </cell>
          <cell r="ND152">
            <v>0</v>
          </cell>
          <cell r="NE152">
            <v>0</v>
          </cell>
          <cell r="NF152">
            <v>0</v>
          </cell>
          <cell r="NG152">
            <v>0</v>
          </cell>
          <cell r="NH152">
            <v>0</v>
          </cell>
          <cell r="NI152">
            <v>0</v>
          </cell>
          <cell r="NJ152">
            <v>0</v>
          </cell>
          <cell r="NK152">
            <v>0</v>
          </cell>
          <cell r="NL152">
            <v>0</v>
          </cell>
          <cell r="NM152">
            <v>0</v>
          </cell>
          <cell r="NN152">
            <v>0</v>
          </cell>
          <cell r="NO152">
            <v>0</v>
          </cell>
          <cell r="NP152">
            <v>0</v>
          </cell>
          <cell r="NQ152">
            <v>0</v>
          </cell>
          <cell r="NR152">
            <v>0</v>
          </cell>
          <cell r="NS152">
            <v>0</v>
          </cell>
          <cell r="NT152">
            <v>0</v>
          </cell>
          <cell r="NU152">
            <v>0</v>
          </cell>
          <cell r="NV152">
            <v>0</v>
          </cell>
          <cell r="NW152">
            <v>0</v>
          </cell>
          <cell r="NX152">
            <v>0</v>
          </cell>
          <cell r="NY152">
            <v>0</v>
          </cell>
          <cell r="NZ152">
            <v>0</v>
          </cell>
          <cell r="OA152">
            <v>0</v>
          </cell>
          <cell r="OB152">
            <v>0</v>
          </cell>
          <cell r="OC152">
            <v>0</v>
          </cell>
          <cell r="OD152">
            <v>0</v>
          </cell>
          <cell r="OE152">
            <v>0</v>
          </cell>
          <cell r="OF152">
            <v>0</v>
          </cell>
          <cell r="OG152">
            <v>0</v>
          </cell>
          <cell r="OH152">
            <v>0</v>
          </cell>
          <cell r="OI152">
            <v>0</v>
          </cell>
          <cell r="OJ152">
            <v>0</v>
          </cell>
          <cell r="OL152" t="str">
            <v>нд</v>
          </cell>
          <cell r="OM152" t="str">
            <v>нд</v>
          </cell>
          <cell r="ON152" t="str">
            <v>нд</v>
          </cell>
          <cell r="OO152" t="str">
            <v>нд</v>
          </cell>
          <cell r="OP152" t="str">
            <v>нд</v>
          </cell>
          <cell r="OT152">
            <v>9766.9821273165726</v>
          </cell>
          <cell r="OV152">
            <v>709.20500000000004</v>
          </cell>
          <cell r="OW152">
            <v>119.191</v>
          </cell>
          <cell r="OX152">
            <v>0</v>
          </cell>
          <cell r="OY152">
            <v>10851</v>
          </cell>
          <cell r="OZ152">
            <v>2146.0064287200003</v>
          </cell>
        </row>
        <row r="153">
          <cell r="A153" t="str">
            <v>K_Che355</v>
          </cell>
          <cell r="B153" t="str">
            <v>1.3.5</v>
          </cell>
          <cell r="C153" t="str">
            <v>Организация (модернизация) интеллектуальной системы учета электроэнергии в многоквартирных домах, в соответствии с Федеральным законом от 27.12.2018 № 522-ФЗ, в зоне деятельности гарантирующего поставщика АО "Чеченэнерго"</v>
          </cell>
          <cell r="D153" t="str">
            <v>K_Che355</v>
          </cell>
          <cell r="E153">
            <v>246.99646642065812</v>
          </cell>
          <cell r="H153">
            <v>42.156943049999995</v>
          </cell>
          <cell r="J153">
            <v>246.99646642065812</v>
          </cell>
          <cell r="K153">
            <v>204.83952337065813</v>
          </cell>
          <cell r="L153">
            <v>42.156943049999995</v>
          </cell>
          <cell r="M153">
            <v>0</v>
          </cell>
          <cell r="N153">
            <v>0</v>
          </cell>
          <cell r="O153">
            <v>35.130785875000001</v>
          </cell>
          <cell r="P153">
            <v>0</v>
          </cell>
          <cell r="Q153">
            <v>7.0261571749999945</v>
          </cell>
          <cell r="R153">
            <v>47.276317670085824</v>
          </cell>
          <cell r="S153">
            <v>0</v>
          </cell>
          <cell r="T153">
            <v>0</v>
          </cell>
          <cell r="U153">
            <v>39.396931391738185</v>
          </cell>
          <cell r="V153">
            <v>0</v>
          </cell>
          <cell r="W153">
            <v>7.8793862783476385</v>
          </cell>
          <cell r="X153">
            <v>0</v>
          </cell>
          <cell r="Y153">
            <v>0</v>
          </cell>
          <cell r="Z153">
            <v>0</v>
          </cell>
          <cell r="AA153">
            <v>0</v>
          </cell>
          <cell r="AB153">
            <v>0</v>
          </cell>
          <cell r="AC153">
            <v>0</v>
          </cell>
          <cell r="AD153">
            <v>0</v>
          </cell>
          <cell r="AE153">
            <v>0</v>
          </cell>
          <cell r="AF153">
            <v>0</v>
          </cell>
          <cell r="AG153">
            <v>0</v>
          </cell>
          <cell r="AH153">
            <v>0</v>
          </cell>
          <cell r="AI153">
            <v>0</v>
          </cell>
          <cell r="AJ153">
            <v>0</v>
          </cell>
          <cell r="AK153">
            <v>0</v>
          </cell>
          <cell r="AL153">
            <v>0</v>
          </cell>
          <cell r="AM153">
            <v>0</v>
          </cell>
          <cell r="AN153">
            <v>0</v>
          </cell>
          <cell r="AO153">
            <v>0</v>
          </cell>
          <cell r="AP153">
            <v>47.276317670085824</v>
          </cell>
          <cell r="AQ153">
            <v>0</v>
          </cell>
          <cell r="AR153">
            <v>0</v>
          </cell>
          <cell r="AS153">
            <v>39.396931391738185</v>
          </cell>
          <cell r="AT153">
            <v>0</v>
          </cell>
          <cell r="AU153">
            <v>7.8793862783476385</v>
          </cell>
          <cell r="AV153">
            <v>0</v>
          </cell>
          <cell r="AW153">
            <v>0</v>
          </cell>
          <cell r="AX153">
            <v>0</v>
          </cell>
          <cell r="AY153">
            <v>0</v>
          </cell>
          <cell r="AZ153">
            <v>0</v>
          </cell>
          <cell r="BA153">
            <v>0</v>
          </cell>
          <cell r="BB153" t="str">
            <v/>
          </cell>
          <cell r="BC153" t="str">
            <v/>
          </cell>
          <cell r="BD153" t="str">
            <v/>
          </cell>
          <cell r="BE153" t="str">
            <v/>
          </cell>
          <cell r="BF153">
            <v>0</v>
          </cell>
          <cell r="BG153">
            <v>0</v>
          </cell>
          <cell r="BH153">
            <v>0</v>
          </cell>
          <cell r="BI153">
            <v>0</v>
          </cell>
          <cell r="BJ153">
            <v>0</v>
          </cell>
          <cell r="BK153">
            <v>0</v>
          </cell>
          <cell r="BL153">
            <v>0</v>
          </cell>
          <cell r="BM153">
            <v>0</v>
          </cell>
          <cell r="BN153">
            <v>0</v>
          </cell>
          <cell r="BO153">
            <v>0</v>
          </cell>
          <cell r="BP153">
            <v>0</v>
          </cell>
          <cell r="BQ153">
            <v>0</v>
          </cell>
          <cell r="BR153">
            <v>0</v>
          </cell>
          <cell r="BS153">
            <v>0</v>
          </cell>
          <cell r="BT153">
            <v>0</v>
          </cell>
          <cell r="BU153">
            <v>0</v>
          </cell>
          <cell r="BV153">
            <v>0</v>
          </cell>
          <cell r="BW153">
            <v>0</v>
          </cell>
          <cell r="BX153">
            <v>0</v>
          </cell>
          <cell r="BY153">
            <v>0</v>
          </cell>
          <cell r="BZ153">
            <v>0</v>
          </cell>
          <cell r="CA153">
            <v>0</v>
          </cell>
          <cell r="CB153">
            <v>0</v>
          </cell>
          <cell r="CC153">
            <v>0</v>
          </cell>
          <cell r="CD153">
            <v>0</v>
          </cell>
          <cell r="CE153">
            <v>0</v>
          </cell>
          <cell r="CF153">
            <v>0</v>
          </cell>
          <cell r="CG153">
            <v>0</v>
          </cell>
          <cell r="CH153">
            <v>0</v>
          </cell>
          <cell r="CI153">
            <v>0</v>
          </cell>
          <cell r="CJ153">
            <v>0</v>
          </cell>
          <cell r="CK153">
            <v>0</v>
          </cell>
          <cell r="CL153">
            <v>0</v>
          </cell>
          <cell r="CM153">
            <v>0</v>
          </cell>
          <cell r="CN153">
            <v>0</v>
          </cell>
          <cell r="CO153">
            <v>0</v>
          </cell>
          <cell r="CP153">
            <v>0</v>
          </cell>
          <cell r="CQ153" t="str">
            <v/>
          </cell>
          <cell r="CR153" t="str">
            <v/>
          </cell>
          <cell r="CS153" t="str">
            <v/>
          </cell>
          <cell r="CT153" t="str">
            <v/>
          </cell>
          <cell r="CU153">
            <v>0</v>
          </cell>
          <cell r="CX153">
            <v>205.83038868388178</v>
          </cell>
          <cell r="CY153">
            <v>11.709353762347584</v>
          </cell>
          <cell r="CZ153">
            <v>2.074087651051217</v>
          </cell>
          <cell r="DA153">
            <v>98.595898596039177</v>
          </cell>
          <cell r="DB153">
            <v>93.451048674443797</v>
          </cell>
          <cell r="DE153">
            <v>35.173400869999995</v>
          </cell>
          <cell r="DG153">
            <v>205.83038868388178</v>
          </cell>
          <cell r="DH153">
            <v>170.65698781388178</v>
          </cell>
          <cell r="DI153">
            <v>35.173400869999995</v>
          </cell>
          <cell r="DJ153">
            <v>0</v>
          </cell>
          <cell r="DK153">
            <v>5.5690477100000004</v>
          </cell>
          <cell r="DL153">
            <v>23.269124560000002</v>
          </cell>
          <cell r="DM153">
            <v>6.3352285999999998</v>
          </cell>
          <cell r="DN153">
            <v>39.396931391738192</v>
          </cell>
          <cell r="DS153">
            <v>0</v>
          </cell>
          <cell r="DT153">
            <v>0</v>
          </cell>
          <cell r="DU153">
            <v>0</v>
          </cell>
          <cell r="DV153">
            <v>39.396931391738192</v>
          </cell>
          <cell r="DW153">
            <v>0</v>
          </cell>
          <cell r="DX153" t="str">
            <v/>
          </cell>
          <cell r="DY153" t="str">
            <v/>
          </cell>
          <cell r="DZ153" t="str">
            <v/>
          </cell>
          <cell r="EA153" t="str">
            <v/>
          </cell>
          <cell r="EB153">
            <v>0</v>
          </cell>
          <cell r="EC153">
            <v>0</v>
          </cell>
          <cell r="ED153">
            <v>0</v>
          </cell>
          <cell r="EE153">
            <v>0</v>
          </cell>
          <cell r="EF153">
            <v>0</v>
          </cell>
          <cell r="EG153">
            <v>0</v>
          </cell>
          <cell r="EH153">
            <v>0</v>
          </cell>
          <cell r="EI153">
            <v>0</v>
          </cell>
          <cell r="EJ153">
            <v>0</v>
          </cell>
          <cell r="EK153">
            <v>0</v>
          </cell>
          <cell r="EL153">
            <v>0</v>
          </cell>
          <cell r="EM153">
            <v>0</v>
          </cell>
          <cell r="EN153">
            <v>0</v>
          </cell>
          <cell r="EO153">
            <v>0</v>
          </cell>
          <cell r="EP153">
            <v>0</v>
          </cell>
          <cell r="EQ153">
            <v>0</v>
          </cell>
          <cell r="ER153">
            <v>0</v>
          </cell>
          <cell r="ES153">
            <v>0</v>
          </cell>
          <cell r="ET153">
            <v>0</v>
          </cell>
          <cell r="EU153">
            <v>0</v>
          </cell>
          <cell r="EV153">
            <v>0</v>
          </cell>
          <cell r="EW153">
            <v>0</v>
          </cell>
          <cell r="EX153">
            <v>0</v>
          </cell>
          <cell r="EY153">
            <v>0</v>
          </cell>
          <cell r="EZ153">
            <v>0</v>
          </cell>
          <cell r="FA153">
            <v>0</v>
          </cell>
          <cell r="FB153">
            <v>0</v>
          </cell>
          <cell r="FC153">
            <v>0</v>
          </cell>
          <cell r="FD153">
            <v>0</v>
          </cell>
          <cell r="FE153">
            <v>0</v>
          </cell>
          <cell r="FF153">
            <v>0</v>
          </cell>
          <cell r="FG153" t="str">
            <v/>
          </cell>
          <cell r="FH153" t="str">
            <v/>
          </cell>
          <cell r="FI153" t="str">
            <v/>
          </cell>
          <cell r="FJ153">
            <v>1</v>
          </cell>
          <cell r="FK153" t="str">
            <v>1</v>
          </cell>
          <cell r="FN153">
            <v>205.83038868388178</v>
          </cell>
          <cell r="FO153">
            <v>0</v>
          </cell>
          <cell r="FP153">
            <v>0</v>
          </cell>
          <cell r="FQ153">
            <v>0</v>
          </cell>
          <cell r="FR153">
            <v>0</v>
          </cell>
          <cell r="FS153">
            <v>0</v>
          </cell>
          <cell r="FT153">
            <v>0</v>
          </cell>
          <cell r="FU153">
            <v>0</v>
          </cell>
          <cell r="FV153">
            <v>7802</v>
          </cell>
          <cell r="FW153">
            <v>0</v>
          </cell>
          <cell r="FX153">
            <v>7802</v>
          </cell>
          <cell r="FZ153">
            <v>35.173400869999995</v>
          </cell>
          <cell r="GA153">
            <v>0</v>
          </cell>
          <cell r="GB153">
            <v>0</v>
          </cell>
          <cell r="GC153">
            <v>0</v>
          </cell>
          <cell r="GD153">
            <v>0</v>
          </cell>
          <cell r="GE153">
            <v>0</v>
          </cell>
          <cell r="GF153">
            <v>0</v>
          </cell>
          <cell r="GG153">
            <v>0</v>
          </cell>
          <cell r="GH153">
            <v>1457</v>
          </cell>
          <cell r="GI153">
            <v>0</v>
          </cell>
          <cell r="GJ153">
            <v>1457</v>
          </cell>
          <cell r="GK153">
            <v>39.396931391738192</v>
          </cell>
          <cell r="GL153">
            <v>0</v>
          </cell>
          <cell r="GM153">
            <v>0</v>
          </cell>
          <cell r="GN153">
            <v>0</v>
          </cell>
          <cell r="GO153">
            <v>0</v>
          </cell>
          <cell r="GP153">
            <v>0</v>
          </cell>
          <cell r="GQ153">
            <v>0</v>
          </cell>
          <cell r="GR153">
            <v>0</v>
          </cell>
          <cell r="GS153">
            <v>1568</v>
          </cell>
          <cell r="GT153">
            <v>0</v>
          </cell>
          <cell r="GU153">
            <v>1568</v>
          </cell>
          <cell r="GV153">
            <v>0</v>
          </cell>
          <cell r="GW153">
            <v>0</v>
          </cell>
          <cell r="GX153">
            <v>0</v>
          </cell>
          <cell r="GY153">
            <v>0</v>
          </cell>
          <cell r="GZ153">
            <v>0</v>
          </cell>
          <cell r="HA153">
            <v>0</v>
          </cell>
          <cell r="HB153">
            <v>0</v>
          </cell>
          <cell r="HC153">
            <v>0</v>
          </cell>
          <cell r="HD153">
            <v>0</v>
          </cell>
          <cell r="HE153">
            <v>0</v>
          </cell>
          <cell r="HF153">
            <v>0</v>
          </cell>
          <cell r="HG153">
            <v>0</v>
          </cell>
          <cell r="HH153">
            <v>0</v>
          </cell>
          <cell r="HI153">
            <v>0</v>
          </cell>
          <cell r="HJ153">
            <v>0</v>
          </cell>
          <cell r="HK153">
            <v>0</v>
          </cell>
          <cell r="HL153">
            <v>0</v>
          </cell>
          <cell r="HM153">
            <v>0</v>
          </cell>
          <cell r="HN153">
            <v>0</v>
          </cell>
          <cell r="HO153">
            <v>0</v>
          </cell>
          <cell r="HP153">
            <v>0</v>
          </cell>
          <cell r="HQ153">
            <v>0</v>
          </cell>
          <cell r="HR153">
            <v>0</v>
          </cell>
          <cell r="HS153">
            <v>0</v>
          </cell>
          <cell r="HT153">
            <v>0</v>
          </cell>
          <cell r="HU153">
            <v>0</v>
          </cell>
          <cell r="HV153">
            <v>0</v>
          </cell>
          <cell r="HW153">
            <v>0</v>
          </cell>
          <cell r="HX153">
            <v>0</v>
          </cell>
          <cell r="HY153">
            <v>0</v>
          </cell>
          <cell r="HZ153">
            <v>0</v>
          </cell>
          <cell r="IA153">
            <v>0</v>
          </cell>
          <cell r="IB153">
            <v>0</v>
          </cell>
          <cell r="IC153">
            <v>39.396931391738192</v>
          </cell>
          <cell r="ID153">
            <v>0</v>
          </cell>
          <cell r="IE153">
            <v>0</v>
          </cell>
          <cell r="IF153">
            <v>0</v>
          </cell>
          <cell r="IG153">
            <v>0</v>
          </cell>
          <cell r="IH153">
            <v>0</v>
          </cell>
          <cell r="II153">
            <v>0</v>
          </cell>
          <cell r="IJ153">
            <v>0</v>
          </cell>
          <cell r="IK153">
            <v>1568</v>
          </cell>
          <cell r="IL153">
            <v>0</v>
          </cell>
          <cell r="IM153">
            <v>1568</v>
          </cell>
          <cell r="IN153">
            <v>0</v>
          </cell>
          <cell r="IO153">
            <v>0</v>
          </cell>
          <cell r="IP153">
            <v>0</v>
          </cell>
          <cell r="IQ153">
            <v>0</v>
          </cell>
          <cell r="IR153">
            <v>0</v>
          </cell>
          <cell r="IS153">
            <v>0</v>
          </cell>
          <cell r="IT153">
            <v>0</v>
          </cell>
          <cell r="IU153">
            <v>0</v>
          </cell>
          <cell r="IV153">
            <v>0</v>
          </cell>
          <cell r="IW153">
            <v>0</v>
          </cell>
          <cell r="IX153">
            <v>0</v>
          </cell>
          <cell r="IY153">
            <v>0</v>
          </cell>
          <cell r="IZ153">
            <v>0</v>
          </cell>
          <cell r="JA153">
            <v>0</v>
          </cell>
          <cell r="JB153">
            <v>0</v>
          </cell>
          <cell r="JC153">
            <v>0</v>
          </cell>
          <cell r="JD153">
            <v>0</v>
          </cell>
          <cell r="JE153">
            <v>0</v>
          </cell>
          <cell r="JF153">
            <v>0</v>
          </cell>
          <cell r="JG153">
            <v>0</v>
          </cell>
          <cell r="JH153">
            <v>0</v>
          </cell>
          <cell r="JI153">
            <v>0</v>
          </cell>
          <cell r="JJ153">
            <v>0</v>
          </cell>
          <cell r="JK153">
            <v>0</v>
          </cell>
          <cell r="JL153">
            <v>0</v>
          </cell>
          <cell r="JM153">
            <v>0</v>
          </cell>
          <cell r="JN153">
            <v>0</v>
          </cell>
          <cell r="JO153">
            <v>0</v>
          </cell>
          <cell r="JP153">
            <v>0</v>
          </cell>
          <cell r="JQ153">
            <v>0</v>
          </cell>
          <cell r="JR153">
            <v>0</v>
          </cell>
          <cell r="JS153">
            <v>0</v>
          </cell>
          <cell r="JT153">
            <v>0</v>
          </cell>
          <cell r="JU153">
            <v>0</v>
          </cell>
          <cell r="JV153">
            <v>0</v>
          </cell>
          <cell r="JW153">
            <v>0</v>
          </cell>
          <cell r="JX153">
            <v>0</v>
          </cell>
          <cell r="JY153">
            <v>0</v>
          </cell>
          <cell r="JZ153">
            <v>0</v>
          </cell>
          <cell r="KA153">
            <v>0</v>
          </cell>
          <cell r="KB153">
            <v>0</v>
          </cell>
          <cell r="KC153">
            <v>0</v>
          </cell>
          <cell r="KD153">
            <v>0</v>
          </cell>
          <cell r="KE153">
            <v>0</v>
          </cell>
          <cell r="KF153">
            <v>0</v>
          </cell>
          <cell r="KG153">
            <v>0</v>
          </cell>
          <cell r="KH153">
            <v>0</v>
          </cell>
          <cell r="KI153">
            <v>0</v>
          </cell>
          <cell r="KJ153">
            <v>0</v>
          </cell>
          <cell r="KK153">
            <v>0</v>
          </cell>
          <cell r="KL153">
            <v>0</v>
          </cell>
          <cell r="KM153">
            <v>0</v>
          </cell>
          <cell r="KN153">
            <v>0</v>
          </cell>
          <cell r="KO153">
            <v>0</v>
          </cell>
          <cell r="KP153">
            <v>0</v>
          </cell>
          <cell r="KQ153">
            <v>0</v>
          </cell>
          <cell r="KR153">
            <v>0</v>
          </cell>
          <cell r="KS153">
            <v>0</v>
          </cell>
          <cell r="KT153">
            <v>0</v>
          </cell>
          <cell r="KU153">
            <v>0</v>
          </cell>
          <cell r="KV153">
            <v>0</v>
          </cell>
          <cell r="KW153">
            <v>0</v>
          </cell>
          <cell r="KX153">
            <v>0</v>
          </cell>
          <cell r="KY153">
            <v>0</v>
          </cell>
          <cell r="KZ153">
            <v>0</v>
          </cell>
          <cell r="LA153">
            <v>0</v>
          </cell>
          <cell r="LB153">
            <v>0</v>
          </cell>
          <cell r="LC153">
            <v>0</v>
          </cell>
          <cell r="LD153">
            <v>0</v>
          </cell>
          <cell r="LE153">
            <v>0</v>
          </cell>
          <cell r="LF153">
            <v>0</v>
          </cell>
          <cell r="LG153">
            <v>0</v>
          </cell>
          <cell r="LH153">
            <v>0</v>
          </cell>
          <cell r="LI153">
            <v>0</v>
          </cell>
          <cell r="LJ153">
            <v>0</v>
          </cell>
          <cell r="LK153">
            <v>0</v>
          </cell>
          <cell r="LL153">
            <v>0</v>
          </cell>
          <cell r="LQ153">
            <v>0</v>
          </cell>
          <cell r="LR153">
            <v>0</v>
          </cell>
          <cell r="LS153">
            <v>0</v>
          </cell>
          <cell r="LT153">
            <v>0</v>
          </cell>
          <cell r="LU153">
            <v>0</v>
          </cell>
          <cell r="LX153">
            <v>0</v>
          </cell>
          <cell r="LY153">
            <v>0</v>
          </cell>
          <cell r="LZ153">
            <v>0</v>
          </cell>
          <cell r="MA153">
            <v>0</v>
          </cell>
          <cell r="MB153">
            <v>0</v>
          </cell>
          <cell r="MC153">
            <v>0</v>
          </cell>
          <cell r="MD153">
            <v>0</v>
          </cell>
          <cell r="ME153">
            <v>0</v>
          </cell>
          <cell r="MF153">
            <v>0</v>
          </cell>
          <cell r="MG153">
            <v>0</v>
          </cell>
          <cell r="MH153">
            <v>0</v>
          </cell>
          <cell r="MI153">
            <v>0</v>
          </cell>
          <cell r="MJ153">
            <v>0</v>
          </cell>
          <cell r="MK153">
            <v>0</v>
          </cell>
          <cell r="ML153">
            <v>0</v>
          </cell>
          <cell r="MM153">
            <v>0</v>
          </cell>
          <cell r="MN153">
            <v>0</v>
          </cell>
          <cell r="MO153">
            <v>0</v>
          </cell>
          <cell r="MP153">
            <v>0</v>
          </cell>
          <cell r="MQ153">
            <v>0</v>
          </cell>
          <cell r="MR153">
            <v>0</v>
          </cell>
          <cell r="MS153">
            <v>0</v>
          </cell>
          <cell r="MT153">
            <v>0</v>
          </cell>
          <cell r="MU153">
            <v>0</v>
          </cell>
          <cell r="MV153">
            <v>0</v>
          </cell>
          <cell r="MW153">
            <v>0</v>
          </cell>
          <cell r="MX153">
            <v>0</v>
          </cell>
          <cell r="MY153">
            <v>0</v>
          </cell>
          <cell r="MZ153">
            <v>0</v>
          </cell>
          <cell r="NA153">
            <v>0</v>
          </cell>
          <cell r="NB153">
            <v>0</v>
          </cell>
          <cell r="NC153">
            <v>0</v>
          </cell>
          <cell r="ND153">
            <v>0</v>
          </cell>
          <cell r="NE153">
            <v>0</v>
          </cell>
          <cell r="NF153">
            <v>0</v>
          </cell>
          <cell r="NG153">
            <v>0</v>
          </cell>
          <cell r="NH153">
            <v>0</v>
          </cell>
          <cell r="NI153">
            <v>0</v>
          </cell>
          <cell r="NJ153">
            <v>0</v>
          </cell>
          <cell r="NK153">
            <v>0</v>
          </cell>
          <cell r="NL153">
            <v>0</v>
          </cell>
          <cell r="NM153">
            <v>0</v>
          </cell>
          <cell r="NN153">
            <v>0</v>
          </cell>
          <cell r="NO153">
            <v>0</v>
          </cell>
          <cell r="NP153">
            <v>0</v>
          </cell>
          <cell r="NQ153">
            <v>0</v>
          </cell>
          <cell r="NR153">
            <v>0</v>
          </cell>
          <cell r="NS153">
            <v>0</v>
          </cell>
          <cell r="NT153">
            <v>0</v>
          </cell>
          <cell r="NU153">
            <v>0</v>
          </cell>
          <cell r="NV153">
            <v>0</v>
          </cell>
          <cell r="NW153">
            <v>0</v>
          </cell>
          <cell r="NX153">
            <v>0</v>
          </cell>
          <cell r="NY153">
            <v>0</v>
          </cell>
          <cell r="NZ153">
            <v>0</v>
          </cell>
          <cell r="OA153">
            <v>0</v>
          </cell>
          <cell r="OB153">
            <v>0</v>
          </cell>
          <cell r="OC153">
            <v>0</v>
          </cell>
          <cell r="OD153">
            <v>0</v>
          </cell>
          <cell r="OE153">
            <v>0</v>
          </cell>
          <cell r="OF153">
            <v>0</v>
          </cell>
          <cell r="OG153">
            <v>0</v>
          </cell>
          <cell r="OH153">
            <v>0</v>
          </cell>
          <cell r="OI153">
            <v>0</v>
          </cell>
          <cell r="OJ153">
            <v>0</v>
          </cell>
          <cell r="OL153">
            <v>2023</v>
          </cell>
          <cell r="OM153">
            <v>2027</v>
          </cell>
          <cell r="ON153">
            <v>2027</v>
          </cell>
          <cell r="OO153">
            <v>2027</v>
          </cell>
          <cell r="OP153" t="str">
            <v>п</v>
          </cell>
          <cell r="OT153">
            <v>246.99646642065812</v>
          </cell>
          <cell r="OV153">
            <v>0</v>
          </cell>
          <cell r="OW153">
            <v>0</v>
          </cell>
          <cell r="OX153">
            <v>0</v>
          </cell>
          <cell r="OY153">
            <v>1457</v>
          </cell>
          <cell r="OZ153">
            <v>35.173400869999995</v>
          </cell>
        </row>
        <row r="154">
          <cell r="A154" t="str">
            <v>Г</v>
          </cell>
          <cell r="B154" t="str">
            <v>1.4</v>
          </cell>
          <cell r="C154" t="str">
            <v>Иные инвестиционные проекты, всего, в том числе:</v>
          </cell>
          <cell r="D154" t="str">
            <v>Г</v>
          </cell>
          <cell r="E154">
            <v>0</v>
          </cell>
          <cell r="H154">
            <v>0</v>
          </cell>
          <cell r="J154">
            <v>3932.6022027855006</v>
          </cell>
          <cell r="K154">
            <v>0</v>
          </cell>
          <cell r="L154">
            <v>3932.6022027855006</v>
          </cell>
          <cell r="M154">
            <v>818.12398278000001</v>
          </cell>
          <cell r="N154">
            <v>0</v>
          </cell>
          <cell r="O154">
            <v>245.11748446749993</v>
          </cell>
          <cell r="P154">
            <v>749.55393913499995</v>
          </cell>
          <cell r="Q154">
            <v>2119.8067964030001</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cell r="AO154">
            <v>0</v>
          </cell>
          <cell r="AP154">
            <v>0</v>
          </cell>
          <cell r="AQ154">
            <v>0</v>
          </cell>
          <cell r="AR154">
            <v>0</v>
          </cell>
          <cell r="AS154">
            <v>0</v>
          </cell>
          <cell r="AT154">
            <v>0</v>
          </cell>
          <cell r="AU154">
            <v>0</v>
          </cell>
          <cell r="AV154">
            <v>0</v>
          </cell>
          <cell r="AW154">
            <v>0</v>
          </cell>
          <cell r="AX154">
            <v>0</v>
          </cell>
          <cell r="AY154">
            <v>0</v>
          </cell>
          <cell r="AZ154">
            <v>0</v>
          </cell>
          <cell r="BA154">
            <v>0</v>
          </cell>
          <cell r="BB154" t="str">
            <v/>
          </cell>
          <cell r="BC154" t="str">
            <v/>
          </cell>
          <cell r="BD154" t="str">
            <v/>
          </cell>
          <cell r="BE154" t="str">
            <v/>
          </cell>
          <cell r="BF154">
            <v>0</v>
          </cell>
          <cell r="BG154">
            <v>0</v>
          </cell>
          <cell r="BH154">
            <v>0</v>
          </cell>
          <cell r="BI154">
            <v>0</v>
          </cell>
          <cell r="BJ154">
            <v>0</v>
          </cell>
          <cell r="BK154">
            <v>0</v>
          </cell>
          <cell r="BL154">
            <v>0</v>
          </cell>
          <cell r="BM154">
            <v>0</v>
          </cell>
          <cell r="BN154">
            <v>0</v>
          </cell>
          <cell r="BO154">
            <v>0</v>
          </cell>
          <cell r="BP154">
            <v>0</v>
          </cell>
          <cell r="BQ154">
            <v>0</v>
          </cell>
          <cell r="BR154">
            <v>0</v>
          </cell>
          <cell r="BS154">
            <v>0</v>
          </cell>
          <cell r="BT154">
            <v>0</v>
          </cell>
          <cell r="BU154">
            <v>0</v>
          </cell>
          <cell r="BV154">
            <v>0</v>
          </cell>
          <cell r="BW154">
            <v>0</v>
          </cell>
          <cell r="BX154">
            <v>0</v>
          </cell>
          <cell r="BY154">
            <v>0</v>
          </cell>
          <cell r="BZ154">
            <v>0</v>
          </cell>
          <cell r="CA154">
            <v>0</v>
          </cell>
          <cell r="CB154">
            <v>0</v>
          </cell>
          <cell r="CC154">
            <v>0</v>
          </cell>
          <cell r="CD154">
            <v>0</v>
          </cell>
          <cell r="CE154">
            <v>0</v>
          </cell>
          <cell r="CF154">
            <v>0</v>
          </cell>
          <cell r="CG154">
            <v>0</v>
          </cell>
          <cell r="CH154">
            <v>0</v>
          </cell>
          <cell r="CI154">
            <v>0</v>
          </cell>
          <cell r="CJ154">
            <v>0</v>
          </cell>
          <cell r="CK154">
            <v>0</v>
          </cell>
          <cell r="CL154">
            <v>0</v>
          </cell>
          <cell r="CM154">
            <v>0</v>
          </cell>
          <cell r="CN154">
            <v>0</v>
          </cell>
          <cell r="CO154">
            <v>0</v>
          </cell>
          <cell r="CP154">
            <v>0</v>
          </cell>
          <cell r="CQ154" t="str">
            <v/>
          </cell>
          <cell r="CR154" t="str">
            <v/>
          </cell>
          <cell r="CS154" t="str">
            <v/>
          </cell>
          <cell r="CT154" t="str">
            <v/>
          </cell>
          <cell r="CU154">
            <v>0</v>
          </cell>
          <cell r="CX154">
            <v>11773.071493446381</v>
          </cell>
          <cell r="CY154">
            <v>2007.6103241393257</v>
          </cell>
          <cell r="CZ154">
            <v>3841.5348877713004</v>
          </cell>
          <cell r="DA154">
            <v>3963.2928893735866</v>
          </cell>
          <cell r="DB154">
            <v>1960.6333921621663</v>
          </cell>
          <cell r="DE154">
            <v>0</v>
          </cell>
          <cell r="DG154">
            <v>2648.4101105499999</v>
          </cell>
          <cell r="DH154">
            <v>0</v>
          </cell>
          <cell r="DI154">
            <v>2648.4101105499999</v>
          </cell>
          <cell r="DJ154">
            <v>221.79169244000005</v>
          </cell>
          <cell r="DK154">
            <v>951.39924857999995</v>
          </cell>
          <cell r="DL154">
            <v>1337.37306115</v>
          </cell>
          <cell r="DM154">
            <v>137.84610837999995</v>
          </cell>
          <cell r="DN154">
            <v>3379.4845325921287</v>
          </cell>
          <cell r="DS154">
            <v>73</v>
          </cell>
          <cell r="DT154">
            <v>202.23975001333304</v>
          </cell>
          <cell r="DU154">
            <v>340.55043894068166</v>
          </cell>
          <cell r="DV154">
            <v>2763.6943436381139</v>
          </cell>
          <cell r="DW154">
            <v>202.23975001333304</v>
          </cell>
          <cell r="DX154" t="str">
            <v/>
          </cell>
          <cell r="DY154" t="str">
            <v/>
          </cell>
          <cell r="DZ154" t="str">
            <v/>
          </cell>
          <cell r="EA154" t="str">
            <v/>
          </cell>
          <cell r="EB154">
            <v>0</v>
          </cell>
          <cell r="EC154">
            <v>1131.7356273999999</v>
          </cell>
          <cell r="ED154">
            <v>17.569210549999998</v>
          </cell>
          <cell r="EE154">
            <v>335.6327546</v>
          </cell>
          <cell r="EF154">
            <v>669.69608814999992</v>
          </cell>
          <cell r="EG154">
            <v>108.83757410000001</v>
          </cell>
          <cell r="EH154">
            <v>210.02252780000001</v>
          </cell>
          <cell r="EI154">
            <v>3.2610385900000001</v>
          </cell>
          <cell r="EJ154">
            <v>51.45580812</v>
          </cell>
          <cell r="EK154">
            <v>131.85455195</v>
          </cell>
          <cell r="EL154">
            <v>23.451129139999999</v>
          </cell>
          <cell r="EM154">
            <v>921.71309960000008</v>
          </cell>
          <cell r="EN154">
            <v>14.308171959999999</v>
          </cell>
          <cell r="EO154">
            <v>284.17694647999997</v>
          </cell>
          <cell r="EP154">
            <v>537.84153619999995</v>
          </cell>
          <cell r="EQ154">
            <v>85.386444960000006</v>
          </cell>
          <cell r="ER154">
            <v>0</v>
          </cell>
          <cell r="ES154">
            <v>0</v>
          </cell>
          <cell r="ET154">
            <v>0</v>
          </cell>
          <cell r="EU154">
            <v>0</v>
          </cell>
          <cell r="EV154">
            <v>0</v>
          </cell>
          <cell r="EW154">
            <v>0</v>
          </cell>
          <cell r="EX154">
            <v>0</v>
          </cell>
          <cell r="EY154">
            <v>0</v>
          </cell>
          <cell r="EZ154">
            <v>0</v>
          </cell>
          <cell r="FA154">
            <v>0</v>
          </cell>
          <cell r="FB154">
            <v>921.71309960000008</v>
          </cell>
          <cell r="FC154">
            <v>14.308171959999999</v>
          </cell>
          <cell r="FD154">
            <v>284.17694647999997</v>
          </cell>
          <cell r="FE154">
            <v>537.84153619999995</v>
          </cell>
          <cell r="FF154">
            <v>85.386444960000006</v>
          </cell>
          <cell r="FG154" t="str">
            <v/>
          </cell>
          <cell r="FH154" t="str">
            <v/>
          </cell>
          <cell r="FI154" t="str">
            <v/>
          </cell>
          <cell r="FJ154" t="str">
            <v/>
          </cell>
          <cell r="FK154">
            <v>0</v>
          </cell>
          <cell r="FN154">
            <v>11773.071493446381</v>
          </cell>
          <cell r="FO154">
            <v>0</v>
          </cell>
          <cell r="FP154">
            <v>376.37899999999996</v>
          </cell>
          <cell r="FQ154">
            <v>0</v>
          </cell>
          <cell r="FR154">
            <v>2003.7250082983335</v>
          </cell>
          <cell r="FS154">
            <v>1945.1350082983336</v>
          </cell>
          <cell r="FT154">
            <v>2.74</v>
          </cell>
          <cell r="FU154">
            <v>55.85</v>
          </cell>
          <cell r="FV154">
            <v>148252</v>
          </cell>
          <cell r="FW154">
            <v>0</v>
          </cell>
          <cell r="FX154">
            <v>148252</v>
          </cell>
          <cell r="FZ154">
            <v>758.40588715000001</v>
          </cell>
          <cell r="GA154">
            <v>0</v>
          </cell>
          <cell r="GB154">
            <v>14.109</v>
          </cell>
          <cell r="GC154">
            <v>0</v>
          </cell>
          <cell r="GD154">
            <v>323.55900000000003</v>
          </cell>
          <cell r="GE154">
            <v>323.55900000000003</v>
          </cell>
          <cell r="GF154">
            <v>0</v>
          </cell>
          <cell r="GG154">
            <v>0</v>
          </cell>
          <cell r="GH154">
            <v>5039</v>
          </cell>
          <cell r="GI154">
            <v>0</v>
          </cell>
          <cell r="GJ154">
            <v>5039</v>
          </cell>
          <cell r="GK154">
            <v>6140.1608410664994</v>
          </cell>
          <cell r="GL154">
            <v>0</v>
          </cell>
          <cell r="GM154">
            <v>258.77600000000001</v>
          </cell>
          <cell r="GN154">
            <v>0</v>
          </cell>
          <cell r="GO154">
            <v>1287.7640000000001</v>
          </cell>
          <cell r="GP154">
            <v>1232.03</v>
          </cell>
          <cell r="GQ154">
            <v>0</v>
          </cell>
          <cell r="GR154">
            <v>51.734000000000002</v>
          </cell>
          <cell r="GS154">
            <v>76404</v>
          </cell>
          <cell r="GT154">
            <v>0</v>
          </cell>
          <cell r="GU154">
            <v>76404</v>
          </cell>
          <cell r="GV154">
            <v>0</v>
          </cell>
          <cell r="GW154">
            <v>0</v>
          </cell>
          <cell r="GX154">
            <v>0</v>
          </cell>
          <cell r="GY154">
            <v>0</v>
          </cell>
          <cell r="GZ154">
            <v>0</v>
          </cell>
          <cell r="HA154">
            <v>0</v>
          </cell>
          <cell r="HB154">
            <v>0</v>
          </cell>
          <cell r="HC154">
            <v>0</v>
          </cell>
          <cell r="HD154">
            <v>0</v>
          </cell>
          <cell r="HE154">
            <v>0</v>
          </cell>
          <cell r="HF154">
            <v>0</v>
          </cell>
          <cell r="HG154">
            <v>0</v>
          </cell>
          <cell r="HH154">
            <v>0</v>
          </cell>
          <cell r="HI154">
            <v>0</v>
          </cell>
          <cell r="HJ154">
            <v>0</v>
          </cell>
          <cell r="HK154">
            <v>0</v>
          </cell>
          <cell r="HL154">
            <v>0</v>
          </cell>
          <cell r="HM154">
            <v>0</v>
          </cell>
          <cell r="HN154">
            <v>0</v>
          </cell>
          <cell r="HO154">
            <v>0</v>
          </cell>
          <cell r="HP154">
            <v>0</v>
          </cell>
          <cell r="HQ154">
            <v>0</v>
          </cell>
          <cell r="HR154">
            <v>1143.433344503333</v>
          </cell>
          <cell r="HS154">
            <v>0</v>
          </cell>
          <cell r="HT154">
            <v>105</v>
          </cell>
          <cell r="HU154">
            <v>0</v>
          </cell>
          <cell r="HV154">
            <v>0</v>
          </cell>
          <cell r="HW154">
            <v>0</v>
          </cell>
          <cell r="HX154">
            <v>0</v>
          </cell>
          <cell r="HY154">
            <v>0</v>
          </cell>
          <cell r="HZ154">
            <v>1</v>
          </cell>
          <cell r="IA154">
            <v>0</v>
          </cell>
          <cell r="IB154">
            <v>1</v>
          </cell>
          <cell r="IC154">
            <v>4996.7274965631668</v>
          </cell>
          <cell r="ID154">
            <v>0</v>
          </cell>
          <cell r="IE154">
            <v>153.77599999999998</v>
          </cell>
          <cell r="IF154">
            <v>0</v>
          </cell>
          <cell r="IG154">
            <v>1287.7640000000001</v>
          </cell>
          <cell r="IH154">
            <v>1232.03</v>
          </cell>
          <cell r="II154">
            <v>0</v>
          </cell>
          <cell r="IJ154">
            <v>51.734000000000002</v>
          </cell>
          <cell r="IK154">
            <v>76403</v>
          </cell>
          <cell r="IL154">
            <v>0</v>
          </cell>
          <cell r="IM154">
            <v>76403</v>
          </cell>
          <cell r="IN154">
            <v>0</v>
          </cell>
          <cell r="IO154">
            <v>0</v>
          </cell>
          <cell r="IP154">
            <v>0</v>
          </cell>
          <cell r="IQ154">
            <v>0</v>
          </cell>
          <cell r="IR154">
            <v>0</v>
          </cell>
          <cell r="IS154">
            <v>0</v>
          </cell>
          <cell r="IT154">
            <v>0</v>
          </cell>
          <cell r="IU154">
            <v>0</v>
          </cell>
          <cell r="IV154">
            <v>0</v>
          </cell>
          <cell r="IW154">
            <v>0</v>
          </cell>
          <cell r="IX154">
            <v>0</v>
          </cell>
          <cell r="IY154">
            <v>509.59348974</v>
          </cell>
          <cell r="IZ154">
            <v>0</v>
          </cell>
          <cell r="JA154">
            <v>24.921999999999997</v>
          </cell>
          <cell r="JB154">
            <v>0</v>
          </cell>
          <cell r="JC154">
            <v>377.14400000000001</v>
          </cell>
          <cell r="JD154">
            <v>377.14400000000001</v>
          </cell>
          <cell r="JE154">
            <v>0</v>
          </cell>
          <cell r="JF154">
            <v>0</v>
          </cell>
          <cell r="JG154">
            <v>33</v>
          </cell>
          <cell r="JH154">
            <v>0</v>
          </cell>
          <cell r="JI154">
            <v>33</v>
          </cell>
          <cell r="JJ154">
            <v>166.82267041</v>
          </cell>
          <cell r="JK154">
            <v>0</v>
          </cell>
          <cell r="JL154">
            <v>7.0890000000000004</v>
          </cell>
          <cell r="JM154">
            <v>0</v>
          </cell>
          <cell r="JN154">
            <v>126.196</v>
          </cell>
          <cell r="JO154">
            <v>126.196</v>
          </cell>
          <cell r="JP154">
            <v>0</v>
          </cell>
          <cell r="JQ154">
            <v>0</v>
          </cell>
          <cell r="JR154">
            <v>1</v>
          </cell>
          <cell r="JS154">
            <v>0</v>
          </cell>
          <cell r="JT154">
            <v>1</v>
          </cell>
          <cell r="JU154">
            <v>342.77081932999999</v>
          </cell>
          <cell r="JV154">
            <v>0</v>
          </cell>
          <cell r="JW154">
            <v>17.832999999999998</v>
          </cell>
          <cell r="JX154">
            <v>0</v>
          </cell>
          <cell r="JY154">
            <v>250.94800000000001</v>
          </cell>
          <cell r="JZ154">
            <v>250.94800000000001</v>
          </cell>
          <cell r="KA154">
            <v>0</v>
          </cell>
          <cell r="KB154">
            <v>0</v>
          </cell>
          <cell r="KC154">
            <v>32</v>
          </cell>
          <cell r="KD154">
            <v>0</v>
          </cell>
          <cell r="KE154">
            <v>32</v>
          </cell>
          <cell r="KF154">
            <v>0</v>
          </cell>
          <cell r="KG154">
            <v>0</v>
          </cell>
          <cell r="KH154">
            <v>0</v>
          </cell>
          <cell r="KI154">
            <v>0</v>
          </cell>
          <cell r="KJ154">
            <v>0</v>
          </cell>
          <cell r="KK154">
            <v>0</v>
          </cell>
          <cell r="KL154">
            <v>0</v>
          </cell>
          <cell r="KM154">
            <v>0</v>
          </cell>
          <cell r="KN154">
            <v>0</v>
          </cell>
          <cell r="KO154">
            <v>0</v>
          </cell>
          <cell r="KP154">
            <v>0</v>
          </cell>
          <cell r="KQ154">
            <v>0</v>
          </cell>
          <cell r="KR154">
            <v>0</v>
          </cell>
          <cell r="KS154">
            <v>0</v>
          </cell>
          <cell r="KT154">
            <v>0</v>
          </cell>
          <cell r="KU154">
            <v>0</v>
          </cell>
          <cell r="KV154">
            <v>0</v>
          </cell>
          <cell r="KW154">
            <v>0</v>
          </cell>
          <cell r="KX154">
            <v>0</v>
          </cell>
          <cell r="KY154">
            <v>0</v>
          </cell>
          <cell r="KZ154">
            <v>0</v>
          </cell>
          <cell r="LA154">
            <v>0</v>
          </cell>
          <cell r="LB154">
            <v>342.77081932999999</v>
          </cell>
          <cell r="LC154">
            <v>0</v>
          </cell>
          <cell r="LD154">
            <v>17.832999999999998</v>
          </cell>
          <cell r="LE154">
            <v>0</v>
          </cell>
          <cell r="LF154">
            <v>250.94800000000001</v>
          </cell>
          <cell r="LG154">
            <v>250.94800000000001</v>
          </cell>
          <cell r="LH154">
            <v>0</v>
          </cell>
          <cell r="LI154">
            <v>0</v>
          </cell>
          <cell r="LJ154">
            <v>32</v>
          </cell>
          <cell r="LK154">
            <v>0</v>
          </cell>
          <cell r="LL154">
            <v>32</v>
          </cell>
          <cell r="LQ154">
            <v>0</v>
          </cell>
          <cell r="LR154">
            <v>55.8</v>
          </cell>
          <cell r="LS154">
            <v>0</v>
          </cell>
          <cell r="LT154">
            <v>0</v>
          </cell>
          <cell r="LU154">
            <v>0</v>
          </cell>
          <cell r="LX154">
            <v>0</v>
          </cell>
          <cell r="LY154">
            <v>0</v>
          </cell>
          <cell r="LZ154">
            <v>0</v>
          </cell>
          <cell r="MA154">
            <v>0</v>
          </cell>
          <cell r="MB154">
            <v>0</v>
          </cell>
          <cell r="MC154">
            <v>0</v>
          </cell>
          <cell r="MD154">
            <v>0</v>
          </cell>
          <cell r="ME154">
            <v>0</v>
          </cell>
          <cell r="MF154">
            <v>0</v>
          </cell>
          <cell r="MG154">
            <v>0</v>
          </cell>
          <cell r="MH154">
            <v>0</v>
          </cell>
          <cell r="MI154">
            <v>0</v>
          </cell>
          <cell r="MJ154">
            <v>0</v>
          </cell>
          <cell r="MK154">
            <v>0</v>
          </cell>
          <cell r="ML154">
            <v>0</v>
          </cell>
          <cell r="MM154">
            <v>0</v>
          </cell>
          <cell r="MN154">
            <v>0</v>
          </cell>
          <cell r="MO154">
            <v>0</v>
          </cell>
          <cell r="MP154">
            <v>0</v>
          </cell>
          <cell r="MQ154">
            <v>0</v>
          </cell>
          <cell r="MR154">
            <v>0</v>
          </cell>
          <cell r="MS154">
            <v>0</v>
          </cell>
          <cell r="MT154">
            <v>0</v>
          </cell>
          <cell r="MU154">
            <v>0</v>
          </cell>
          <cell r="MV154">
            <v>0</v>
          </cell>
          <cell r="MW154">
            <v>0</v>
          </cell>
          <cell r="MX154">
            <v>0</v>
          </cell>
          <cell r="MY154">
            <v>0</v>
          </cell>
          <cell r="MZ154">
            <v>0</v>
          </cell>
          <cell r="NA154">
            <v>0</v>
          </cell>
          <cell r="NB154">
            <v>0</v>
          </cell>
          <cell r="NC154">
            <v>0</v>
          </cell>
          <cell r="ND154">
            <v>0</v>
          </cell>
          <cell r="NE154">
            <v>0</v>
          </cell>
          <cell r="NF154">
            <v>0</v>
          </cell>
          <cell r="NG154">
            <v>0</v>
          </cell>
          <cell r="NH154">
            <v>0</v>
          </cell>
          <cell r="NI154">
            <v>0</v>
          </cell>
          <cell r="NJ154">
            <v>0</v>
          </cell>
          <cell r="NK154">
            <v>0</v>
          </cell>
          <cell r="NL154">
            <v>0</v>
          </cell>
          <cell r="NM154">
            <v>0</v>
          </cell>
          <cell r="NN154">
            <v>0</v>
          </cell>
          <cell r="NO154">
            <v>0</v>
          </cell>
          <cell r="NP154">
            <v>0</v>
          </cell>
          <cell r="NQ154">
            <v>0</v>
          </cell>
          <cell r="NR154">
            <v>0</v>
          </cell>
          <cell r="NS154">
            <v>0</v>
          </cell>
          <cell r="NT154">
            <v>0</v>
          </cell>
          <cell r="NU154">
            <v>0</v>
          </cell>
          <cell r="NV154">
            <v>0</v>
          </cell>
          <cell r="NW154">
            <v>0</v>
          </cell>
          <cell r="NX154">
            <v>0</v>
          </cell>
          <cell r="NY154">
            <v>0</v>
          </cell>
          <cell r="NZ154">
            <v>0</v>
          </cell>
          <cell r="OA154">
            <v>0</v>
          </cell>
          <cell r="OB154">
            <v>0</v>
          </cell>
          <cell r="OC154">
            <v>0</v>
          </cell>
          <cell r="OD154">
            <v>0</v>
          </cell>
          <cell r="OE154">
            <v>0</v>
          </cell>
          <cell r="OF154">
            <v>0</v>
          </cell>
          <cell r="OG154">
            <v>0</v>
          </cell>
          <cell r="OH154">
            <v>0</v>
          </cell>
          <cell r="OI154">
            <v>0</v>
          </cell>
          <cell r="OJ154">
            <v>0</v>
          </cell>
          <cell r="OL154" t="str">
            <v>нд</v>
          </cell>
          <cell r="OM154" t="str">
            <v>нд</v>
          </cell>
          <cell r="ON154" t="str">
            <v>нд</v>
          </cell>
          <cell r="OO154" t="str">
            <v>нд</v>
          </cell>
          <cell r="OP154" t="str">
            <v>нд</v>
          </cell>
          <cell r="OT154">
            <v>9766.9821273165726</v>
          </cell>
          <cell r="OV154">
            <v>709.20500000000004</v>
          </cell>
          <cell r="OW154">
            <v>119.191</v>
          </cell>
          <cell r="OX154">
            <v>0</v>
          </cell>
          <cell r="OY154">
            <v>10851</v>
          </cell>
          <cell r="OZ154">
            <v>2146.0064287200003</v>
          </cell>
        </row>
        <row r="155">
          <cell r="A155" t="str">
            <v>Г</v>
          </cell>
          <cell r="B155" t="str">
            <v>1.7</v>
          </cell>
          <cell r="C155" t="str">
            <v>Незавершённое строительство по объектам, невключённым в Инвестиционную программу</v>
          </cell>
          <cell r="D155" t="str">
            <v>Г</v>
          </cell>
          <cell r="E155">
            <v>0</v>
          </cell>
          <cell r="H155">
            <v>0</v>
          </cell>
          <cell r="J155">
            <v>3932.6022027855006</v>
          </cell>
          <cell r="K155">
            <v>0</v>
          </cell>
          <cell r="L155">
            <v>3932.6022027855006</v>
          </cell>
          <cell r="M155">
            <v>818.12398278000001</v>
          </cell>
          <cell r="N155">
            <v>0</v>
          </cell>
          <cell r="O155">
            <v>245.11748446749993</v>
          </cell>
          <cell r="P155">
            <v>749.55393913499995</v>
          </cell>
          <cell r="Q155">
            <v>2119.8067964030001</v>
          </cell>
          <cell r="R155">
            <v>0</v>
          </cell>
          <cell r="S155">
            <v>0</v>
          </cell>
          <cell r="T155">
            <v>0</v>
          </cell>
          <cell r="U155">
            <v>0</v>
          </cell>
          <cell r="V155">
            <v>0</v>
          </cell>
          <cell r="W155">
            <v>0</v>
          </cell>
          <cell r="X155">
            <v>0</v>
          </cell>
          <cell r="Y155">
            <v>0</v>
          </cell>
          <cell r="Z155">
            <v>0</v>
          </cell>
          <cell r="AA155">
            <v>0</v>
          </cell>
          <cell r="AB155">
            <v>0</v>
          </cell>
          <cell r="AC155">
            <v>0</v>
          </cell>
          <cell r="AD155">
            <v>0</v>
          </cell>
          <cell r="AE155">
            <v>0</v>
          </cell>
          <cell r="AF155">
            <v>0</v>
          </cell>
          <cell r="AG155">
            <v>0</v>
          </cell>
          <cell r="AH155">
            <v>0</v>
          </cell>
          <cell r="AI155">
            <v>0</v>
          </cell>
          <cell r="AJ155">
            <v>0</v>
          </cell>
          <cell r="AK155">
            <v>0</v>
          </cell>
          <cell r="AL155">
            <v>0</v>
          </cell>
          <cell r="AM155">
            <v>0</v>
          </cell>
          <cell r="AN155">
            <v>0</v>
          </cell>
          <cell r="AO155">
            <v>0</v>
          </cell>
          <cell r="AP155">
            <v>0</v>
          </cell>
          <cell r="AQ155">
            <v>0</v>
          </cell>
          <cell r="AR155">
            <v>0</v>
          </cell>
          <cell r="AS155">
            <v>0</v>
          </cell>
          <cell r="AT155">
            <v>0</v>
          </cell>
          <cell r="AU155">
            <v>0</v>
          </cell>
          <cell r="AV155">
            <v>0</v>
          </cell>
          <cell r="AW155">
            <v>0</v>
          </cell>
          <cell r="AX155">
            <v>0</v>
          </cell>
          <cell r="AY155">
            <v>0</v>
          </cell>
          <cell r="AZ155">
            <v>0</v>
          </cell>
          <cell r="BA155">
            <v>0</v>
          </cell>
          <cell r="BB155" t="str">
            <v/>
          </cell>
          <cell r="BC155" t="str">
            <v/>
          </cell>
          <cell r="BD155" t="str">
            <v/>
          </cell>
          <cell r="BE155" t="str">
            <v/>
          </cell>
          <cell r="BF155">
            <v>0</v>
          </cell>
          <cell r="BG155">
            <v>0</v>
          </cell>
          <cell r="BH155">
            <v>0</v>
          </cell>
          <cell r="BI155">
            <v>0</v>
          </cell>
          <cell r="BJ155">
            <v>0</v>
          </cell>
          <cell r="BK155">
            <v>0</v>
          </cell>
          <cell r="BL155">
            <v>0</v>
          </cell>
          <cell r="BM155">
            <v>0</v>
          </cell>
          <cell r="BN155">
            <v>0</v>
          </cell>
          <cell r="BO155">
            <v>0</v>
          </cell>
          <cell r="BP155">
            <v>0</v>
          </cell>
          <cell r="BQ155">
            <v>0</v>
          </cell>
          <cell r="BR155">
            <v>0</v>
          </cell>
          <cell r="BS155">
            <v>0</v>
          </cell>
          <cell r="BT155">
            <v>0</v>
          </cell>
          <cell r="BU155">
            <v>0</v>
          </cell>
          <cell r="BV155">
            <v>0</v>
          </cell>
          <cell r="BW155">
            <v>0</v>
          </cell>
          <cell r="BX155">
            <v>0</v>
          </cell>
          <cell r="BY155">
            <v>0</v>
          </cell>
          <cell r="BZ155">
            <v>0</v>
          </cell>
          <cell r="CA155">
            <v>0</v>
          </cell>
          <cell r="CB155">
            <v>0</v>
          </cell>
          <cell r="CC155">
            <v>0</v>
          </cell>
          <cell r="CD155">
            <v>0</v>
          </cell>
          <cell r="CE155">
            <v>0</v>
          </cell>
          <cell r="CF155">
            <v>0</v>
          </cell>
          <cell r="CG155">
            <v>0</v>
          </cell>
          <cell r="CH155">
            <v>0</v>
          </cell>
          <cell r="CI155">
            <v>0</v>
          </cell>
          <cell r="CJ155">
            <v>0</v>
          </cell>
          <cell r="CK155">
            <v>0</v>
          </cell>
          <cell r="CL155">
            <v>0</v>
          </cell>
          <cell r="CM155">
            <v>0</v>
          </cell>
          <cell r="CN155">
            <v>0</v>
          </cell>
          <cell r="CO155">
            <v>0</v>
          </cell>
          <cell r="CP155">
            <v>0</v>
          </cell>
          <cell r="CQ155" t="str">
            <v/>
          </cell>
          <cell r="CR155" t="str">
            <v/>
          </cell>
          <cell r="CS155" t="str">
            <v/>
          </cell>
          <cell r="CT155" t="str">
            <v/>
          </cell>
          <cell r="CU155">
            <v>0</v>
          </cell>
          <cell r="CX155">
            <v>11773.071493446381</v>
          </cell>
          <cell r="CY155">
            <v>2007.6103241393257</v>
          </cell>
          <cell r="CZ155">
            <v>3841.5348877713004</v>
          </cell>
          <cell r="DA155">
            <v>3963.2928893735866</v>
          </cell>
          <cell r="DB155">
            <v>1960.6333921621663</v>
          </cell>
          <cell r="DE155">
            <v>0</v>
          </cell>
          <cell r="DG155">
            <v>2648.4101105499999</v>
          </cell>
          <cell r="DH155">
            <v>0</v>
          </cell>
          <cell r="DI155">
            <v>2648.4101105499999</v>
          </cell>
          <cell r="DJ155">
            <v>221.79169244000005</v>
          </cell>
          <cell r="DK155">
            <v>951.39924857999995</v>
          </cell>
          <cell r="DL155">
            <v>1337.37306115</v>
          </cell>
          <cell r="DM155">
            <v>137.84610837999995</v>
          </cell>
          <cell r="DN155">
            <v>3379.4845325921287</v>
          </cell>
          <cell r="DS155">
            <v>73</v>
          </cell>
          <cell r="DT155">
            <v>202.23975001333304</v>
          </cell>
          <cell r="DU155">
            <v>340.55043894068166</v>
          </cell>
          <cell r="DV155">
            <v>2763.6943436381139</v>
          </cell>
          <cell r="DW155">
            <v>202.23975001333304</v>
          </cell>
          <cell r="DX155" t="str">
            <v/>
          </cell>
          <cell r="DY155" t="str">
            <v/>
          </cell>
          <cell r="DZ155" t="str">
            <v/>
          </cell>
          <cell r="EA155" t="str">
            <v/>
          </cell>
          <cell r="EB155">
            <v>0</v>
          </cell>
          <cell r="EC155">
            <v>1131.7356273999999</v>
          </cell>
          <cell r="ED155">
            <v>17.569210549999998</v>
          </cell>
          <cell r="EE155">
            <v>335.6327546</v>
          </cell>
          <cell r="EF155">
            <v>669.69608814999992</v>
          </cell>
          <cell r="EG155">
            <v>108.83757410000001</v>
          </cell>
          <cell r="EH155">
            <v>210.02252780000001</v>
          </cell>
          <cell r="EI155">
            <v>3.2610385900000001</v>
          </cell>
          <cell r="EJ155">
            <v>51.45580812</v>
          </cell>
          <cell r="EK155">
            <v>131.85455195</v>
          </cell>
          <cell r="EL155">
            <v>23.451129139999999</v>
          </cell>
          <cell r="EM155">
            <v>921.71309960000008</v>
          </cell>
          <cell r="EN155">
            <v>14.308171959999999</v>
          </cell>
          <cell r="EO155">
            <v>284.17694647999997</v>
          </cell>
          <cell r="EP155">
            <v>537.84153619999995</v>
          </cell>
          <cell r="EQ155">
            <v>85.386444960000006</v>
          </cell>
          <cell r="ER155">
            <v>0</v>
          </cell>
          <cell r="ES155">
            <v>0</v>
          </cell>
          <cell r="ET155">
            <v>0</v>
          </cell>
          <cell r="EU155">
            <v>0</v>
          </cell>
          <cell r="EV155">
            <v>0</v>
          </cell>
          <cell r="EW155">
            <v>0</v>
          </cell>
          <cell r="EX155">
            <v>0</v>
          </cell>
          <cell r="EY155">
            <v>0</v>
          </cell>
          <cell r="EZ155">
            <v>0</v>
          </cell>
          <cell r="FA155">
            <v>0</v>
          </cell>
          <cell r="FB155">
            <v>921.71309960000008</v>
          </cell>
          <cell r="FC155">
            <v>14.308171959999999</v>
          </cell>
          <cell r="FD155">
            <v>284.17694647999997</v>
          </cell>
          <cell r="FE155">
            <v>537.84153619999995</v>
          </cell>
          <cell r="FF155">
            <v>85.386444960000006</v>
          </cell>
          <cell r="FG155" t="str">
            <v/>
          </cell>
          <cell r="FH155" t="str">
            <v/>
          </cell>
          <cell r="FI155" t="str">
            <v/>
          </cell>
          <cell r="FJ155" t="str">
            <v/>
          </cell>
          <cell r="FK155">
            <v>0</v>
          </cell>
          <cell r="FN155">
            <v>11773.071493446381</v>
          </cell>
          <cell r="FO155">
            <v>0</v>
          </cell>
          <cell r="FP155">
            <v>376.37899999999996</v>
          </cell>
          <cell r="FQ155">
            <v>0</v>
          </cell>
          <cell r="FR155">
            <v>2003.7250082983335</v>
          </cell>
          <cell r="FS155">
            <v>1945.1350082983336</v>
          </cell>
          <cell r="FT155">
            <v>2.74</v>
          </cell>
          <cell r="FU155">
            <v>55.85</v>
          </cell>
          <cell r="FV155">
            <v>148252</v>
          </cell>
          <cell r="FW155">
            <v>0</v>
          </cell>
          <cell r="FX155">
            <v>148252</v>
          </cell>
          <cell r="FZ155">
            <v>758.40588715000001</v>
          </cell>
          <cell r="GA155">
            <v>0</v>
          </cell>
          <cell r="GB155">
            <v>14.109</v>
          </cell>
          <cell r="GC155">
            <v>0</v>
          </cell>
          <cell r="GD155">
            <v>323.55900000000003</v>
          </cell>
          <cell r="GE155">
            <v>323.55900000000003</v>
          </cell>
          <cell r="GF155">
            <v>0</v>
          </cell>
          <cell r="GG155">
            <v>0</v>
          </cell>
          <cell r="GH155">
            <v>5039</v>
          </cell>
          <cell r="GI155">
            <v>0</v>
          </cell>
          <cell r="GJ155">
            <v>5039</v>
          </cell>
          <cell r="GK155">
            <v>6140.1608410664994</v>
          </cell>
          <cell r="GL155">
            <v>0</v>
          </cell>
          <cell r="GM155">
            <v>258.77600000000001</v>
          </cell>
          <cell r="GN155">
            <v>0</v>
          </cell>
          <cell r="GO155">
            <v>1287.7640000000001</v>
          </cell>
          <cell r="GP155">
            <v>1232.03</v>
          </cell>
          <cell r="GQ155">
            <v>0</v>
          </cell>
          <cell r="GR155">
            <v>51.734000000000002</v>
          </cell>
          <cell r="GS155">
            <v>76404</v>
          </cell>
          <cell r="GT155">
            <v>0</v>
          </cell>
          <cell r="GU155">
            <v>76404</v>
          </cell>
          <cell r="GV155">
            <v>0</v>
          </cell>
          <cell r="GW155">
            <v>0</v>
          </cell>
          <cell r="GX155">
            <v>0</v>
          </cell>
          <cell r="GY155">
            <v>0</v>
          </cell>
          <cell r="GZ155">
            <v>0</v>
          </cell>
          <cell r="HA155">
            <v>0</v>
          </cell>
          <cell r="HB155">
            <v>0</v>
          </cell>
          <cell r="HC155">
            <v>0</v>
          </cell>
          <cell r="HD155">
            <v>0</v>
          </cell>
          <cell r="HE155">
            <v>0</v>
          </cell>
          <cell r="HF155">
            <v>0</v>
          </cell>
          <cell r="HG155">
            <v>0</v>
          </cell>
          <cell r="HH155">
            <v>0</v>
          </cell>
          <cell r="HI155">
            <v>0</v>
          </cell>
          <cell r="HJ155">
            <v>0</v>
          </cell>
          <cell r="HK155">
            <v>0</v>
          </cell>
          <cell r="HL155">
            <v>0</v>
          </cell>
          <cell r="HM155">
            <v>0</v>
          </cell>
          <cell r="HN155">
            <v>0</v>
          </cell>
          <cell r="HO155">
            <v>0</v>
          </cell>
          <cell r="HP155">
            <v>0</v>
          </cell>
          <cell r="HQ155">
            <v>0</v>
          </cell>
          <cell r="HR155">
            <v>1143.433344503333</v>
          </cell>
          <cell r="HS155">
            <v>0</v>
          </cell>
          <cell r="HT155">
            <v>105</v>
          </cell>
          <cell r="HU155">
            <v>0</v>
          </cell>
          <cell r="HV155">
            <v>0</v>
          </cell>
          <cell r="HW155">
            <v>0</v>
          </cell>
          <cell r="HX155">
            <v>0</v>
          </cell>
          <cell r="HY155">
            <v>0</v>
          </cell>
          <cell r="HZ155">
            <v>1</v>
          </cell>
          <cell r="IA155">
            <v>0</v>
          </cell>
          <cell r="IB155">
            <v>1</v>
          </cell>
          <cell r="IC155">
            <v>4996.7274965631668</v>
          </cell>
          <cell r="ID155">
            <v>0</v>
          </cell>
          <cell r="IE155">
            <v>153.77599999999998</v>
          </cell>
          <cell r="IF155">
            <v>0</v>
          </cell>
          <cell r="IG155">
            <v>1287.7640000000001</v>
          </cell>
          <cell r="IH155">
            <v>1232.03</v>
          </cell>
          <cell r="II155">
            <v>0</v>
          </cell>
          <cell r="IJ155">
            <v>51.734000000000002</v>
          </cell>
          <cell r="IK155">
            <v>76403</v>
          </cell>
          <cell r="IL155">
            <v>0</v>
          </cell>
          <cell r="IM155">
            <v>76403</v>
          </cell>
          <cell r="IN155">
            <v>0</v>
          </cell>
          <cell r="IO155">
            <v>0</v>
          </cell>
          <cell r="IP155">
            <v>0</v>
          </cell>
          <cell r="IQ155">
            <v>0</v>
          </cell>
          <cell r="IR155">
            <v>0</v>
          </cell>
          <cell r="IS155">
            <v>0</v>
          </cell>
          <cell r="IT155">
            <v>0</v>
          </cell>
          <cell r="IU155">
            <v>0</v>
          </cell>
          <cell r="IV155">
            <v>0</v>
          </cell>
          <cell r="IW155">
            <v>0</v>
          </cell>
          <cell r="IX155">
            <v>0</v>
          </cell>
          <cell r="IY155">
            <v>509.59348974</v>
          </cell>
          <cell r="IZ155">
            <v>0</v>
          </cell>
          <cell r="JA155">
            <v>24.921999999999997</v>
          </cell>
          <cell r="JB155">
            <v>0</v>
          </cell>
          <cell r="JC155">
            <v>377.14400000000001</v>
          </cell>
          <cell r="JD155">
            <v>377.14400000000001</v>
          </cell>
          <cell r="JE155">
            <v>0</v>
          </cell>
          <cell r="JF155">
            <v>0</v>
          </cell>
          <cell r="JG155">
            <v>33</v>
          </cell>
          <cell r="JH155">
            <v>0</v>
          </cell>
          <cell r="JI155">
            <v>33</v>
          </cell>
          <cell r="JJ155">
            <v>166.82267041</v>
          </cell>
          <cell r="JK155">
            <v>0</v>
          </cell>
          <cell r="JL155">
            <v>7.0890000000000004</v>
          </cell>
          <cell r="JM155">
            <v>0</v>
          </cell>
          <cell r="JN155">
            <v>126.196</v>
          </cell>
          <cell r="JO155">
            <v>126.196</v>
          </cell>
          <cell r="JP155">
            <v>0</v>
          </cell>
          <cell r="JQ155">
            <v>0</v>
          </cell>
          <cell r="JR155">
            <v>1</v>
          </cell>
          <cell r="JS155">
            <v>0</v>
          </cell>
          <cell r="JT155">
            <v>1</v>
          </cell>
          <cell r="JU155">
            <v>342.77081932999999</v>
          </cell>
          <cell r="JV155">
            <v>0</v>
          </cell>
          <cell r="JW155">
            <v>17.832999999999998</v>
          </cell>
          <cell r="JX155">
            <v>0</v>
          </cell>
          <cell r="JY155">
            <v>250.94800000000001</v>
          </cell>
          <cell r="JZ155">
            <v>250.94800000000001</v>
          </cell>
          <cell r="KA155">
            <v>0</v>
          </cell>
          <cell r="KB155">
            <v>0</v>
          </cell>
          <cell r="KC155">
            <v>32</v>
          </cell>
          <cell r="KD155">
            <v>0</v>
          </cell>
          <cell r="KE155">
            <v>32</v>
          </cell>
          <cell r="KF155">
            <v>0</v>
          </cell>
          <cell r="KG155">
            <v>0</v>
          </cell>
          <cell r="KH155">
            <v>0</v>
          </cell>
          <cell r="KI155">
            <v>0</v>
          </cell>
          <cell r="KJ155">
            <v>0</v>
          </cell>
          <cell r="KK155">
            <v>0</v>
          </cell>
          <cell r="KL155">
            <v>0</v>
          </cell>
          <cell r="KM155">
            <v>0</v>
          </cell>
          <cell r="KN155">
            <v>0</v>
          </cell>
          <cell r="KO155">
            <v>0</v>
          </cell>
          <cell r="KP155">
            <v>0</v>
          </cell>
          <cell r="KQ155">
            <v>0</v>
          </cell>
          <cell r="KR155">
            <v>0</v>
          </cell>
          <cell r="KS155">
            <v>0</v>
          </cell>
          <cell r="KT155">
            <v>0</v>
          </cell>
          <cell r="KU155">
            <v>0</v>
          </cell>
          <cell r="KV155">
            <v>0</v>
          </cell>
          <cell r="KW155">
            <v>0</v>
          </cell>
          <cell r="KX155">
            <v>0</v>
          </cell>
          <cell r="KY155">
            <v>0</v>
          </cell>
          <cell r="KZ155">
            <v>0</v>
          </cell>
          <cell r="LA155">
            <v>0</v>
          </cell>
          <cell r="LB155">
            <v>342.77081932999999</v>
          </cell>
          <cell r="LC155">
            <v>0</v>
          </cell>
          <cell r="LD155">
            <v>17.832999999999998</v>
          </cell>
          <cell r="LE155">
            <v>0</v>
          </cell>
          <cell r="LF155">
            <v>250.94800000000001</v>
          </cell>
          <cell r="LG155">
            <v>250.94800000000001</v>
          </cell>
          <cell r="LH155">
            <v>0</v>
          </cell>
          <cell r="LI155">
            <v>0</v>
          </cell>
          <cell r="LJ155">
            <v>32</v>
          </cell>
          <cell r="LK155">
            <v>0</v>
          </cell>
          <cell r="LL155">
            <v>32</v>
          </cell>
          <cell r="LQ155">
            <v>0</v>
          </cell>
          <cell r="LR155">
            <v>55.8</v>
          </cell>
          <cell r="LS155">
            <v>0</v>
          </cell>
          <cell r="LT155">
            <v>0</v>
          </cell>
          <cell r="LU155">
            <v>0</v>
          </cell>
          <cell r="LX155">
            <v>0</v>
          </cell>
          <cell r="LY155">
            <v>0</v>
          </cell>
          <cell r="LZ155">
            <v>0</v>
          </cell>
          <cell r="MA155">
            <v>0</v>
          </cell>
          <cell r="MB155">
            <v>0</v>
          </cell>
          <cell r="MC155">
            <v>0</v>
          </cell>
          <cell r="MD155">
            <v>0</v>
          </cell>
          <cell r="ME155">
            <v>0</v>
          </cell>
          <cell r="MF155">
            <v>0</v>
          </cell>
          <cell r="MG155">
            <v>0</v>
          </cell>
          <cell r="MH155">
            <v>0</v>
          </cell>
          <cell r="MI155">
            <v>0</v>
          </cell>
          <cell r="MJ155">
            <v>0</v>
          </cell>
          <cell r="MK155">
            <v>0</v>
          </cell>
          <cell r="ML155">
            <v>0</v>
          </cell>
          <cell r="MM155">
            <v>0</v>
          </cell>
          <cell r="MN155">
            <v>0</v>
          </cell>
          <cell r="MO155">
            <v>0</v>
          </cell>
          <cell r="MP155">
            <v>0</v>
          </cell>
          <cell r="MQ155">
            <v>0</v>
          </cell>
          <cell r="MR155">
            <v>0</v>
          </cell>
          <cell r="MS155">
            <v>0</v>
          </cell>
          <cell r="MT155">
            <v>0</v>
          </cell>
          <cell r="MU155">
            <v>0</v>
          </cell>
          <cell r="MV155">
            <v>0</v>
          </cell>
          <cell r="MW155">
            <v>0</v>
          </cell>
          <cell r="MX155">
            <v>0</v>
          </cell>
          <cell r="MY155">
            <v>0</v>
          </cell>
          <cell r="MZ155">
            <v>0</v>
          </cell>
          <cell r="NA155">
            <v>0</v>
          </cell>
          <cell r="NB155">
            <v>0</v>
          </cell>
          <cell r="NC155">
            <v>0</v>
          </cell>
          <cell r="ND155">
            <v>0</v>
          </cell>
          <cell r="NE155">
            <v>0</v>
          </cell>
          <cell r="NF155">
            <v>0</v>
          </cell>
          <cell r="NG155">
            <v>0</v>
          </cell>
          <cell r="NH155">
            <v>0</v>
          </cell>
          <cell r="NI155">
            <v>0</v>
          </cell>
          <cell r="NJ155">
            <v>0</v>
          </cell>
          <cell r="NK155">
            <v>0</v>
          </cell>
          <cell r="NL155">
            <v>0</v>
          </cell>
          <cell r="NM155">
            <v>0</v>
          </cell>
          <cell r="NN155">
            <v>0</v>
          </cell>
          <cell r="NO155">
            <v>0</v>
          </cell>
          <cell r="NP155">
            <v>0</v>
          </cell>
          <cell r="NQ155">
            <v>0</v>
          </cell>
          <cell r="NR155">
            <v>0</v>
          </cell>
          <cell r="NS155">
            <v>0</v>
          </cell>
          <cell r="NT155">
            <v>0</v>
          </cell>
          <cell r="NU155">
            <v>0</v>
          </cell>
          <cell r="NV155">
            <v>0</v>
          </cell>
          <cell r="NW155">
            <v>0</v>
          </cell>
          <cell r="NX155">
            <v>0</v>
          </cell>
          <cell r="NY155">
            <v>0</v>
          </cell>
          <cell r="NZ155">
            <v>0</v>
          </cell>
          <cell r="OA155">
            <v>0</v>
          </cell>
          <cell r="OB155">
            <v>0</v>
          </cell>
          <cell r="OC155">
            <v>0</v>
          </cell>
          <cell r="OD155">
            <v>0</v>
          </cell>
          <cell r="OE155">
            <v>0</v>
          </cell>
          <cell r="OF155">
            <v>0</v>
          </cell>
          <cell r="OG155">
            <v>0</v>
          </cell>
          <cell r="OH155">
            <v>0</v>
          </cell>
          <cell r="OI155">
            <v>0</v>
          </cell>
          <cell r="OJ155">
            <v>0</v>
          </cell>
          <cell r="OL155" t="str">
            <v>нд</v>
          </cell>
          <cell r="OM155" t="str">
            <v>нд</v>
          </cell>
          <cell r="ON155" t="str">
            <v>нд</v>
          </cell>
          <cell r="OO155" t="str">
            <v>нд</v>
          </cell>
          <cell r="OP155" t="str">
            <v>нд</v>
          </cell>
          <cell r="OT155">
            <v>9766.9821273165726</v>
          </cell>
          <cell r="OV155">
            <v>709.20500000000004</v>
          </cell>
          <cell r="OW155">
            <v>119.191</v>
          </cell>
          <cell r="OX155">
            <v>0</v>
          </cell>
          <cell r="OY155">
            <v>10851</v>
          </cell>
          <cell r="OZ155">
            <v>2146.0064287200003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b2b-cent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28"/>
  <sheetViews>
    <sheetView view="pageBreakPreview" topLeftCell="A46" zoomScale="80" zoomScaleNormal="100" zoomScaleSheetLayoutView="80" workbookViewId="0">
      <selection activeCell="A15" sqref="A15:C15"/>
    </sheetView>
  </sheetViews>
  <sheetFormatPr defaultColWidth="9.140625" defaultRowHeight="15" x14ac:dyDescent="0.25"/>
  <cols>
    <col min="1" max="1" width="6.140625" style="116" customWidth="1"/>
    <col min="2" max="2" width="53.5703125" style="116" customWidth="1"/>
    <col min="3" max="3" width="92.140625" style="116" customWidth="1"/>
    <col min="4" max="4" width="12" style="116" customWidth="1"/>
    <col min="5" max="5" width="14.42578125" style="116" customWidth="1"/>
    <col min="6" max="6" width="36.5703125" style="116" customWidth="1"/>
    <col min="7" max="7" width="20" style="116" customWidth="1"/>
    <col min="8" max="8" width="25.5703125" style="116" customWidth="1"/>
    <col min="9" max="9" width="16.42578125" style="116" customWidth="1"/>
    <col min="10" max="16384" width="9.140625" style="116"/>
  </cols>
  <sheetData>
    <row r="1" spans="1:22" s="74" customFormat="1" ht="18.75" customHeight="1" x14ac:dyDescent="0.2">
      <c r="A1" s="19"/>
      <c r="C1" s="16" t="s">
        <v>22</v>
      </c>
    </row>
    <row r="2" spans="1:22" s="74" customFormat="1" ht="18.75" customHeight="1" x14ac:dyDescent="0.3">
      <c r="A2" s="19"/>
      <c r="C2" s="14" t="s">
        <v>6</v>
      </c>
    </row>
    <row r="3" spans="1:22" s="74" customFormat="1" ht="18.75" x14ac:dyDescent="0.3">
      <c r="A3" s="13"/>
      <c r="C3" s="14" t="s">
        <v>21</v>
      </c>
    </row>
    <row r="4" spans="1:22" s="74" customFormat="1" ht="18.75" x14ac:dyDescent="0.3">
      <c r="A4" s="13"/>
      <c r="H4" s="14"/>
    </row>
    <row r="5" spans="1:22" s="74" customFormat="1" ht="15.75" x14ac:dyDescent="0.25">
      <c r="A5" s="248" t="str">
        <f>'[1]6.2. отчет'!$B$2</f>
        <v>Год раскрытия информации: 2024 год</v>
      </c>
      <c r="B5" s="248"/>
      <c r="C5" s="248"/>
      <c r="D5" s="12"/>
      <c r="E5" s="12"/>
      <c r="F5" s="12"/>
      <c r="G5" s="12"/>
      <c r="H5" s="12"/>
      <c r="I5" s="12"/>
      <c r="J5" s="12"/>
    </row>
    <row r="6" spans="1:22" s="74" customFormat="1" ht="18.75" x14ac:dyDescent="0.3">
      <c r="A6" s="13"/>
      <c r="H6" s="14"/>
    </row>
    <row r="7" spans="1:22" s="74" customFormat="1" ht="18.75" x14ac:dyDescent="0.2">
      <c r="A7" s="252" t="s">
        <v>5</v>
      </c>
      <c r="B7" s="252"/>
      <c r="C7" s="252"/>
      <c r="D7" s="17"/>
      <c r="E7" s="17"/>
      <c r="F7" s="17"/>
      <c r="G7" s="17"/>
      <c r="H7" s="17"/>
      <c r="I7" s="17"/>
      <c r="J7" s="17"/>
      <c r="K7" s="17"/>
      <c r="L7" s="17"/>
      <c r="M7" s="17"/>
      <c r="N7" s="17"/>
      <c r="O7" s="17"/>
      <c r="P7" s="17"/>
      <c r="Q7" s="17"/>
      <c r="R7" s="17"/>
      <c r="S7" s="17"/>
      <c r="T7" s="17"/>
      <c r="U7" s="17"/>
      <c r="V7" s="17"/>
    </row>
    <row r="8" spans="1:22" s="74" customFormat="1" ht="18.75" x14ac:dyDescent="0.2">
      <c r="A8" s="79"/>
      <c r="B8" s="79"/>
      <c r="C8" s="79"/>
      <c r="D8" s="79"/>
      <c r="E8" s="79"/>
      <c r="F8" s="79"/>
      <c r="G8" s="79"/>
      <c r="H8" s="79"/>
      <c r="I8" s="17"/>
      <c r="J8" s="17"/>
      <c r="K8" s="17"/>
      <c r="L8" s="17"/>
      <c r="M8" s="17"/>
      <c r="N8" s="17"/>
      <c r="O8" s="17"/>
      <c r="P8" s="17"/>
      <c r="Q8" s="17"/>
      <c r="R8" s="17"/>
      <c r="S8" s="17"/>
      <c r="T8" s="17"/>
      <c r="U8" s="17"/>
      <c r="V8" s="17"/>
    </row>
    <row r="9" spans="1:22" s="74" customFormat="1" ht="18.75" x14ac:dyDescent="0.2">
      <c r="A9" s="246" t="s">
        <v>264</v>
      </c>
      <c r="B9" s="246"/>
      <c r="C9" s="246"/>
      <c r="D9" s="18"/>
      <c r="E9" s="18"/>
      <c r="F9" s="18"/>
      <c r="G9" s="18"/>
      <c r="H9" s="18"/>
      <c r="I9" s="17"/>
      <c r="J9" s="17"/>
      <c r="K9" s="17"/>
      <c r="L9" s="17"/>
      <c r="M9" s="17"/>
      <c r="N9" s="17"/>
      <c r="O9" s="17"/>
      <c r="P9" s="17"/>
      <c r="Q9" s="17"/>
      <c r="R9" s="17"/>
      <c r="S9" s="17"/>
      <c r="T9" s="17"/>
      <c r="U9" s="17"/>
      <c r="V9" s="17"/>
    </row>
    <row r="10" spans="1:22" s="74" customFormat="1" ht="18.75" x14ac:dyDescent="0.2">
      <c r="A10" s="245" t="s">
        <v>4</v>
      </c>
      <c r="B10" s="245"/>
      <c r="C10" s="245"/>
      <c r="D10" s="15"/>
      <c r="E10" s="15"/>
      <c r="F10" s="15"/>
      <c r="G10" s="15"/>
      <c r="H10" s="15"/>
      <c r="I10" s="17"/>
      <c r="J10" s="17"/>
      <c r="K10" s="17"/>
      <c r="L10" s="17"/>
      <c r="M10" s="17"/>
      <c r="N10" s="17"/>
      <c r="O10" s="17"/>
      <c r="P10" s="17"/>
      <c r="Q10" s="17"/>
      <c r="R10" s="17"/>
      <c r="S10" s="17"/>
      <c r="T10" s="17"/>
      <c r="U10" s="17"/>
      <c r="V10" s="17"/>
    </row>
    <row r="11" spans="1:22" s="74" customFormat="1" ht="18.75" x14ac:dyDescent="0.2">
      <c r="A11" s="79"/>
      <c r="B11" s="79"/>
      <c r="C11" s="79"/>
      <c r="D11" s="79"/>
      <c r="E11" s="79"/>
      <c r="F11" s="79"/>
      <c r="G11" s="79"/>
      <c r="H11" s="79"/>
      <c r="I11" s="17"/>
      <c r="J11" s="17"/>
      <c r="K11" s="17"/>
      <c r="L11" s="17"/>
      <c r="M11" s="17"/>
      <c r="N11" s="17"/>
      <c r="O11" s="17"/>
      <c r="P11" s="17"/>
      <c r="Q11" s="17"/>
      <c r="R11" s="17"/>
      <c r="S11" s="17"/>
      <c r="T11" s="17"/>
      <c r="U11" s="17"/>
      <c r="V11" s="17"/>
    </row>
    <row r="12" spans="1:22" s="74" customFormat="1" ht="18.75" x14ac:dyDescent="0.2">
      <c r="A12" s="246" t="s">
        <v>483</v>
      </c>
      <c r="B12" s="246"/>
      <c r="C12" s="246"/>
      <c r="D12" s="18"/>
      <c r="E12" s="18"/>
      <c r="F12" s="18"/>
      <c r="G12" s="18"/>
      <c r="H12" s="18"/>
      <c r="I12" s="17"/>
      <c r="J12" s="17"/>
      <c r="K12" s="17"/>
      <c r="L12" s="17"/>
      <c r="M12" s="17"/>
      <c r="N12" s="17"/>
      <c r="O12" s="17"/>
      <c r="P12" s="17"/>
      <c r="Q12" s="17"/>
      <c r="R12" s="17"/>
      <c r="S12" s="17"/>
      <c r="T12" s="17"/>
      <c r="U12" s="17"/>
      <c r="V12" s="17"/>
    </row>
    <row r="13" spans="1:22" s="74" customFormat="1" ht="18.75" x14ac:dyDescent="0.2">
      <c r="A13" s="245" t="s">
        <v>3</v>
      </c>
      <c r="B13" s="245"/>
      <c r="C13" s="245"/>
      <c r="D13" s="15"/>
      <c r="E13" s="15"/>
      <c r="F13" s="15"/>
      <c r="G13" s="15"/>
      <c r="H13" s="15"/>
      <c r="I13" s="17"/>
      <c r="J13" s="17"/>
      <c r="K13" s="17"/>
      <c r="L13" s="17"/>
      <c r="M13" s="17"/>
      <c r="N13" s="17"/>
      <c r="O13" s="17"/>
      <c r="P13" s="17"/>
      <c r="Q13" s="17"/>
      <c r="R13" s="17"/>
      <c r="S13" s="17"/>
      <c r="T13" s="17"/>
      <c r="U13" s="17"/>
      <c r="V13" s="17"/>
    </row>
    <row r="14" spans="1:22" s="77" customFormat="1" ht="15.75" customHeight="1" x14ac:dyDescent="0.2">
      <c r="A14" s="1"/>
      <c r="B14" s="1"/>
      <c r="C14" s="1"/>
      <c r="D14" s="1"/>
      <c r="E14" s="1"/>
      <c r="F14" s="1"/>
      <c r="G14" s="1"/>
      <c r="H14" s="1"/>
      <c r="I14" s="1"/>
      <c r="J14" s="1"/>
      <c r="K14" s="1"/>
      <c r="L14" s="1"/>
      <c r="M14" s="1"/>
      <c r="N14" s="1"/>
      <c r="O14" s="1"/>
      <c r="P14" s="1"/>
      <c r="Q14" s="1"/>
      <c r="R14" s="1"/>
      <c r="S14" s="1"/>
      <c r="T14" s="1"/>
      <c r="U14" s="1"/>
      <c r="V14" s="1"/>
    </row>
    <row r="15" spans="1:22" s="25" customFormat="1" ht="44.25" customHeight="1" x14ac:dyDescent="0.2">
      <c r="A15" s="247" t="str">
        <f>VLOOKUP(A12,'[1]6.2. отчет'!$A:$C,3,0)</f>
        <v>Строительство и реконструкция сети 10-0,4 кВ (ВЛ 0,4 кВ протяженностью 27,78 км, ВЛ-10 кВ протяженностью 34,311 км, ТП 6(10)/0,4 кВ общей мощностью 1,116 МВА) в рамках "Плана (программы) снижения потерь электрической энергии в электрических сетях Итум-Калинских РЭС АО "Чеченэнерго"</v>
      </c>
      <c r="B15" s="246"/>
      <c r="C15" s="246"/>
      <c r="D15" s="18"/>
      <c r="E15" s="18"/>
      <c r="F15" s="18"/>
      <c r="G15" s="18"/>
      <c r="H15" s="18"/>
      <c r="I15" s="18"/>
      <c r="J15" s="18"/>
      <c r="K15" s="18"/>
      <c r="L15" s="18"/>
      <c r="M15" s="18"/>
      <c r="N15" s="18"/>
      <c r="O15" s="18"/>
      <c r="P15" s="18"/>
      <c r="Q15" s="18"/>
      <c r="R15" s="18"/>
      <c r="S15" s="18"/>
      <c r="T15" s="18"/>
      <c r="U15" s="18"/>
      <c r="V15" s="18"/>
    </row>
    <row r="16" spans="1:22" s="25" customFormat="1" ht="15" customHeight="1" x14ac:dyDescent="0.2">
      <c r="A16" s="249" t="s">
        <v>2</v>
      </c>
      <c r="B16" s="249"/>
      <c r="C16" s="249"/>
      <c r="D16" s="15"/>
      <c r="E16" s="15"/>
      <c r="F16" s="15"/>
      <c r="G16" s="15"/>
      <c r="H16" s="15"/>
      <c r="I16" s="15"/>
      <c r="J16" s="15"/>
      <c r="K16" s="15"/>
      <c r="L16" s="15"/>
      <c r="M16" s="15"/>
      <c r="N16" s="15"/>
      <c r="O16" s="15"/>
      <c r="P16" s="15"/>
      <c r="Q16" s="15"/>
      <c r="R16" s="15"/>
      <c r="S16" s="15"/>
      <c r="T16" s="15"/>
      <c r="U16" s="15"/>
      <c r="V16" s="15"/>
    </row>
    <row r="17" spans="1:22" s="25" customFormat="1" ht="15" customHeight="1" x14ac:dyDescent="0.2">
      <c r="A17" s="141"/>
      <c r="B17" s="141"/>
      <c r="C17" s="141"/>
      <c r="D17" s="75"/>
      <c r="E17" s="75"/>
      <c r="F17" s="75"/>
      <c r="G17" s="75"/>
      <c r="H17" s="75"/>
      <c r="I17" s="75"/>
      <c r="J17" s="75"/>
      <c r="K17" s="75"/>
      <c r="L17" s="75"/>
      <c r="M17" s="75"/>
      <c r="N17" s="75"/>
      <c r="O17" s="75"/>
      <c r="P17" s="75"/>
      <c r="Q17" s="75"/>
      <c r="R17" s="75"/>
      <c r="S17" s="75"/>
    </row>
    <row r="18" spans="1:22" s="25" customFormat="1" ht="15" customHeight="1" x14ac:dyDescent="0.2">
      <c r="A18" s="250" t="s">
        <v>257</v>
      </c>
      <c r="B18" s="251"/>
      <c r="C18" s="251"/>
      <c r="D18" s="107"/>
      <c r="E18" s="107"/>
      <c r="F18" s="107"/>
      <c r="G18" s="107"/>
      <c r="H18" s="107"/>
      <c r="I18" s="107"/>
      <c r="J18" s="107"/>
      <c r="K18" s="107"/>
      <c r="L18" s="107"/>
      <c r="M18" s="107"/>
      <c r="N18" s="107"/>
      <c r="O18" s="107"/>
      <c r="P18" s="107"/>
      <c r="Q18" s="107"/>
      <c r="R18" s="107"/>
      <c r="S18" s="107"/>
      <c r="T18" s="107"/>
      <c r="U18" s="107"/>
      <c r="V18" s="107"/>
    </row>
    <row r="19" spans="1:22" s="25" customFormat="1" ht="15" customHeight="1" x14ac:dyDescent="0.2">
      <c r="A19" s="142"/>
      <c r="B19" s="142"/>
      <c r="C19" s="142"/>
      <c r="D19" s="15"/>
      <c r="E19" s="15"/>
      <c r="F19" s="15"/>
      <c r="G19" s="15"/>
      <c r="H19" s="15"/>
      <c r="I19" s="75"/>
      <c r="J19" s="75"/>
      <c r="K19" s="75"/>
      <c r="L19" s="75"/>
      <c r="M19" s="75"/>
      <c r="N19" s="75"/>
      <c r="O19" s="75"/>
      <c r="P19" s="75"/>
      <c r="Q19" s="75"/>
      <c r="R19" s="75"/>
      <c r="S19" s="75"/>
    </row>
    <row r="20" spans="1:22" s="25" customFormat="1" ht="39.75" customHeight="1" x14ac:dyDescent="0.2">
      <c r="A20" s="131" t="s">
        <v>1</v>
      </c>
      <c r="B20" s="143" t="s">
        <v>20</v>
      </c>
      <c r="C20" s="144" t="s">
        <v>19</v>
      </c>
      <c r="D20" s="125"/>
      <c r="E20" s="125"/>
      <c r="F20" s="125"/>
      <c r="G20" s="125"/>
      <c r="H20" s="125"/>
      <c r="I20" s="1"/>
      <c r="J20" s="1"/>
      <c r="K20" s="1"/>
      <c r="L20" s="1"/>
      <c r="M20" s="1"/>
      <c r="N20" s="1"/>
      <c r="O20" s="1"/>
      <c r="P20" s="1"/>
      <c r="Q20" s="1"/>
      <c r="R20" s="1"/>
      <c r="S20" s="1"/>
      <c r="T20" s="111"/>
      <c r="U20" s="111"/>
      <c r="V20" s="111"/>
    </row>
    <row r="21" spans="1:22" s="25" customFormat="1" ht="16.5" customHeight="1" x14ac:dyDescent="0.2">
      <c r="A21" s="144">
        <v>1</v>
      </c>
      <c r="B21" s="143">
        <v>2</v>
      </c>
      <c r="C21" s="144">
        <v>3</v>
      </c>
      <c r="D21" s="125"/>
      <c r="E21" s="125"/>
      <c r="F21" s="125"/>
      <c r="G21" s="125"/>
      <c r="H21" s="125"/>
      <c r="I21" s="1"/>
      <c r="J21" s="1"/>
      <c r="K21" s="1"/>
      <c r="L21" s="1"/>
      <c r="M21" s="1"/>
      <c r="N21" s="1"/>
      <c r="O21" s="1"/>
      <c r="P21" s="1"/>
      <c r="Q21" s="1"/>
      <c r="R21" s="1"/>
      <c r="S21" s="1"/>
      <c r="T21" s="111"/>
      <c r="U21" s="111"/>
      <c r="V21" s="111"/>
    </row>
    <row r="22" spans="1:22" s="25" customFormat="1" ht="39" customHeight="1" x14ac:dyDescent="0.2">
      <c r="A22" s="67" t="s">
        <v>18</v>
      </c>
      <c r="B22" s="145" t="s">
        <v>146</v>
      </c>
      <c r="C22" s="69" t="s">
        <v>546</v>
      </c>
      <c r="D22" s="125"/>
      <c r="E22" s="125"/>
      <c r="F22" s="125"/>
      <c r="G22" s="125"/>
      <c r="H22" s="125"/>
      <c r="I22" s="1"/>
      <c r="J22" s="1"/>
      <c r="K22" s="1"/>
      <c r="L22" s="1"/>
      <c r="M22" s="1"/>
      <c r="N22" s="1"/>
      <c r="O22" s="1"/>
      <c r="P22" s="1"/>
      <c r="Q22" s="1"/>
      <c r="R22" s="1"/>
      <c r="S22" s="1"/>
      <c r="T22" s="111"/>
      <c r="U22" s="111"/>
      <c r="V22" s="111"/>
    </row>
    <row r="23" spans="1:22" s="25" customFormat="1" ht="63" x14ac:dyDescent="0.2">
      <c r="A23" s="67" t="s">
        <v>17</v>
      </c>
      <c r="B23" s="68" t="s">
        <v>456</v>
      </c>
      <c r="C23" s="69" t="s">
        <v>547</v>
      </c>
      <c r="D23" s="125"/>
      <c r="E23" s="125"/>
      <c r="F23" s="125"/>
      <c r="G23" s="125"/>
      <c r="H23" s="125"/>
      <c r="I23" s="1"/>
      <c r="J23" s="1"/>
      <c r="K23" s="1"/>
      <c r="L23" s="1"/>
      <c r="M23" s="1"/>
      <c r="N23" s="1"/>
      <c r="O23" s="1"/>
      <c r="P23" s="1"/>
      <c r="Q23" s="1"/>
      <c r="R23" s="1"/>
      <c r="S23" s="1"/>
      <c r="T23" s="111"/>
      <c r="U23" s="111"/>
      <c r="V23" s="111"/>
    </row>
    <row r="24" spans="1:22" s="25" customFormat="1" ht="22.5" customHeight="1" x14ac:dyDescent="0.2">
      <c r="A24" s="242"/>
      <c r="B24" s="243"/>
      <c r="C24" s="244"/>
      <c r="D24" s="125"/>
      <c r="E24" s="125"/>
      <c r="F24" s="125"/>
      <c r="G24" s="125"/>
      <c r="H24" s="125"/>
      <c r="I24" s="1"/>
      <c r="J24" s="1"/>
      <c r="K24" s="1"/>
      <c r="L24" s="1"/>
      <c r="M24" s="1"/>
      <c r="N24" s="1"/>
      <c r="O24" s="1"/>
      <c r="P24" s="1"/>
      <c r="Q24" s="1"/>
      <c r="R24" s="1"/>
      <c r="S24" s="1"/>
      <c r="T24" s="111"/>
      <c r="U24" s="111"/>
      <c r="V24" s="111"/>
    </row>
    <row r="25" spans="1:22" s="25" customFormat="1" ht="58.5" customHeight="1" x14ac:dyDescent="0.2">
      <c r="A25" s="67" t="s">
        <v>16</v>
      </c>
      <c r="B25" s="69" t="s">
        <v>223</v>
      </c>
      <c r="C25" s="131" t="s">
        <v>548</v>
      </c>
      <c r="D25" s="125"/>
      <c r="E25" s="125"/>
      <c r="F25" s="125"/>
      <c r="G25" s="125"/>
      <c r="H25" s="1"/>
      <c r="I25" s="1"/>
      <c r="J25" s="1"/>
      <c r="K25" s="1"/>
      <c r="L25" s="1"/>
      <c r="M25" s="1"/>
      <c r="N25" s="1"/>
      <c r="O25" s="1"/>
      <c r="P25" s="1"/>
      <c r="Q25" s="1"/>
      <c r="R25" s="1"/>
      <c r="S25" s="111"/>
      <c r="T25" s="111"/>
      <c r="U25" s="111"/>
      <c r="V25" s="111"/>
    </row>
    <row r="26" spans="1:22" s="25" customFormat="1" ht="42.75" customHeight="1" x14ac:dyDescent="0.2">
      <c r="A26" s="67" t="s">
        <v>15</v>
      </c>
      <c r="B26" s="69" t="s">
        <v>28</v>
      </c>
      <c r="C26" s="131" t="s">
        <v>549</v>
      </c>
      <c r="D26" s="125"/>
      <c r="E26" s="125"/>
      <c r="F26" s="125"/>
      <c r="G26" s="125"/>
      <c r="H26" s="1"/>
      <c r="I26" s="1"/>
      <c r="J26" s="1"/>
      <c r="K26" s="1"/>
      <c r="L26" s="1"/>
      <c r="M26" s="1"/>
      <c r="N26" s="1"/>
      <c r="O26" s="1"/>
      <c r="P26" s="1"/>
      <c r="Q26" s="1"/>
      <c r="R26" s="1"/>
      <c r="S26" s="111"/>
      <c r="T26" s="111"/>
      <c r="U26" s="111"/>
      <c r="V26" s="111"/>
    </row>
    <row r="27" spans="1:22" s="25" customFormat="1" ht="47.25" x14ac:dyDescent="0.2">
      <c r="A27" s="67" t="s">
        <v>13</v>
      </c>
      <c r="B27" s="69" t="s">
        <v>27</v>
      </c>
      <c r="C27" s="131" t="s">
        <v>550</v>
      </c>
      <c r="D27" s="125"/>
      <c r="E27" s="125"/>
      <c r="F27" s="125"/>
      <c r="G27" s="125"/>
      <c r="H27" s="1"/>
      <c r="I27" s="1"/>
      <c r="J27" s="1"/>
      <c r="K27" s="1"/>
      <c r="L27" s="1"/>
      <c r="M27" s="1"/>
      <c r="N27" s="1"/>
      <c r="O27" s="1"/>
      <c r="P27" s="1"/>
      <c r="Q27" s="1"/>
      <c r="R27" s="1"/>
      <c r="S27" s="111"/>
      <c r="T27" s="111"/>
      <c r="U27" s="111"/>
      <c r="V27" s="111"/>
    </row>
    <row r="28" spans="1:22" s="25" customFormat="1" ht="42.75" customHeight="1" x14ac:dyDescent="0.2">
      <c r="A28" s="67" t="s">
        <v>12</v>
      </c>
      <c r="B28" s="69" t="s">
        <v>224</v>
      </c>
      <c r="C28" s="131" t="s">
        <v>265</v>
      </c>
      <c r="D28" s="125"/>
      <c r="E28" s="125"/>
      <c r="F28" s="125"/>
      <c r="G28" s="125"/>
      <c r="H28" s="1"/>
      <c r="I28" s="1"/>
      <c r="J28" s="1"/>
      <c r="K28" s="1"/>
      <c r="L28" s="1"/>
      <c r="M28" s="1"/>
      <c r="N28" s="1"/>
      <c r="O28" s="1"/>
      <c r="P28" s="1"/>
      <c r="Q28" s="1"/>
      <c r="R28" s="1"/>
      <c r="S28" s="111"/>
      <c r="T28" s="111"/>
      <c r="U28" s="111"/>
      <c r="V28" s="111"/>
    </row>
    <row r="29" spans="1:22" s="25" customFormat="1" ht="51.75" customHeight="1" x14ac:dyDescent="0.2">
      <c r="A29" s="67" t="s">
        <v>10</v>
      </c>
      <c r="B29" s="69" t="s">
        <v>225</v>
      </c>
      <c r="C29" s="131" t="s">
        <v>265</v>
      </c>
      <c r="D29" s="125"/>
      <c r="E29" s="125"/>
      <c r="F29" s="125"/>
      <c r="G29" s="125"/>
      <c r="H29" s="1"/>
      <c r="I29" s="1"/>
      <c r="J29" s="1"/>
      <c r="K29" s="1"/>
      <c r="L29" s="1"/>
      <c r="M29" s="1"/>
      <c r="N29" s="1"/>
      <c r="O29" s="1"/>
      <c r="P29" s="1"/>
      <c r="Q29" s="1"/>
      <c r="R29" s="1"/>
      <c r="S29" s="111"/>
      <c r="T29" s="111"/>
      <c r="U29" s="111"/>
      <c r="V29" s="111"/>
    </row>
    <row r="30" spans="1:22" s="25" customFormat="1" ht="51.75" customHeight="1" x14ac:dyDescent="0.2">
      <c r="A30" s="67" t="s">
        <v>8</v>
      </c>
      <c r="B30" s="69" t="s">
        <v>226</v>
      </c>
      <c r="C30" s="131" t="s">
        <v>265</v>
      </c>
      <c r="D30" s="125"/>
      <c r="E30" s="125"/>
      <c r="F30" s="125"/>
      <c r="G30" s="125"/>
      <c r="H30" s="1"/>
      <c r="I30" s="1"/>
      <c r="J30" s="1"/>
      <c r="K30" s="1"/>
      <c r="L30" s="1"/>
      <c r="M30" s="1"/>
      <c r="N30" s="1"/>
      <c r="O30" s="1"/>
      <c r="P30" s="1"/>
      <c r="Q30" s="1"/>
      <c r="R30" s="1"/>
      <c r="S30" s="111"/>
      <c r="T30" s="111"/>
      <c r="U30" s="111"/>
      <c r="V30" s="111"/>
    </row>
    <row r="31" spans="1:22" s="25" customFormat="1" ht="51.75" customHeight="1" x14ac:dyDescent="0.2">
      <c r="A31" s="67" t="s">
        <v>26</v>
      </c>
      <c r="B31" s="69" t="s">
        <v>227</v>
      </c>
      <c r="C31" s="131" t="s">
        <v>265</v>
      </c>
      <c r="D31" s="125"/>
      <c r="E31" s="125"/>
      <c r="F31" s="125"/>
      <c r="G31" s="125"/>
      <c r="H31" s="1"/>
      <c r="I31" s="1"/>
      <c r="J31" s="1"/>
      <c r="K31" s="1"/>
      <c r="L31" s="1"/>
      <c r="M31" s="1"/>
      <c r="N31" s="1"/>
      <c r="O31" s="1"/>
      <c r="P31" s="1"/>
      <c r="Q31" s="1"/>
      <c r="R31" s="1"/>
      <c r="S31" s="111"/>
      <c r="T31" s="111"/>
      <c r="U31" s="111"/>
      <c r="V31" s="111"/>
    </row>
    <row r="32" spans="1:22" s="25" customFormat="1" ht="51.75" customHeight="1" x14ac:dyDescent="0.2">
      <c r="A32" s="67" t="s">
        <v>24</v>
      </c>
      <c r="B32" s="69" t="s">
        <v>228</v>
      </c>
      <c r="C32" s="131" t="s">
        <v>265</v>
      </c>
      <c r="D32" s="125"/>
      <c r="E32" s="125"/>
      <c r="F32" s="125"/>
      <c r="G32" s="125"/>
      <c r="H32" s="1"/>
      <c r="I32" s="1"/>
      <c r="J32" s="1"/>
      <c r="K32" s="1"/>
      <c r="L32" s="1"/>
      <c r="M32" s="1"/>
      <c r="N32" s="1"/>
      <c r="O32" s="1"/>
      <c r="P32" s="1"/>
      <c r="Q32" s="1"/>
      <c r="R32" s="1"/>
      <c r="S32" s="111"/>
      <c r="T32" s="111"/>
      <c r="U32" s="111"/>
      <c r="V32" s="111"/>
    </row>
    <row r="33" spans="1:22" s="25" customFormat="1" ht="101.25" customHeight="1" x14ac:dyDescent="0.2">
      <c r="A33" s="67" t="s">
        <v>23</v>
      </c>
      <c r="B33" s="69" t="s">
        <v>229</v>
      </c>
      <c r="C33" s="131" t="s">
        <v>551</v>
      </c>
      <c r="D33" s="125"/>
      <c r="E33" s="125"/>
      <c r="F33" s="125"/>
      <c r="G33" s="125"/>
      <c r="H33" s="1"/>
      <c r="I33" s="1"/>
      <c r="J33" s="1"/>
      <c r="K33" s="1"/>
      <c r="L33" s="1"/>
      <c r="M33" s="1"/>
      <c r="N33" s="1"/>
      <c r="O33" s="1"/>
      <c r="P33" s="1"/>
      <c r="Q33" s="1"/>
      <c r="R33" s="1"/>
      <c r="S33" s="111"/>
      <c r="T33" s="111"/>
      <c r="U33" s="111"/>
      <c r="V33" s="111"/>
    </row>
    <row r="34" spans="1:22" ht="94.5" x14ac:dyDescent="0.25">
      <c r="A34" s="67" t="s">
        <v>237</v>
      </c>
      <c r="B34" s="69" t="s">
        <v>230</v>
      </c>
      <c r="C34" s="131" t="s">
        <v>455</v>
      </c>
      <c r="D34" s="115"/>
      <c r="E34" s="115"/>
      <c r="F34" s="115"/>
      <c r="G34" s="115"/>
      <c r="H34" s="115"/>
      <c r="I34" s="115"/>
      <c r="J34" s="115"/>
      <c r="K34" s="115"/>
      <c r="L34" s="115"/>
      <c r="M34" s="115"/>
      <c r="N34" s="115"/>
      <c r="O34" s="115"/>
      <c r="P34" s="115"/>
      <c r="Q34" s="115"/>
      <c r="R34" s="115"/>
      <c r="S34" s="115"/>
      <c r="T34" s="115"/>
      <c r="U34" s="115"/>
      <c r="V34" s="115"/>
    </row>
    <row r="35" spans="1:22" ht="47.25" x14ac:dyDescent="0.25">
      <c r="A35" s="67" t="s">
        <v>233</v>
      </c>
      <c r="B35" s="69" t="s">
        <v>25</v>
      </c>
      <c r="C35" s="131" t="s">
        <v>265</v>
      </c>
      <c r="D35" s="115"/>
      <c r="E35" s="115"/>
      <c r="F35" s="115"/>
      <c r="G35" s="115"/>
      <c r="H35" s="115"/>
      <c r="I35" s="115"/>
      <c r="J35" s="115"/>
      <c r="K35" s="115"/>
      <c r="L35" s="115"/>
      <c r="M35" s="115"/>
      <c r="N35" s="115"/>
      <c r="O35" s="115"/>
      <c r="P35" s="115"/>
      <c r="Q35" s="115"/>
      <c r="R35" s="115"/>
      <c r="S35" s="115"/>
      <c r="T35" s="115"/>
      <c r="U35" s="115"/>
      <c r="V35" s="115"/>
    </row>
    <row r="36" spans="1:22" ht="31.5" x14ac:dyDescent="0.25">
      <c r="A36" s="67" t="s">
        <v>238</v>
      </c>
      <c r="B36" s="69" t="s">
        <v>231</v>
      </c>
      <c r="C36" s="131" t="s">
        <v>552</v>
      </c>
      <c r="D36" s="115"/>
      <c r="E36" s="115"/>
      <c r="F36" s="115"/>
      <c r="G36" s="115"/>
      <c r="H36" s="115"/>
      <c r="I36" s="115"/>
      <c r="J36" s="115"/>
      <c r="K36" s="115"/>
      <c r="L36" s="115"/>
      <c r="M36" s="115"/>
      <c r="N36" s="115"/>
      <c r="O36" s="115"/>
      <c r="P36" s="115"/>
      <c r="Q36" s="115"/>
      <c r="R36" s="115"/>
      <c r="S36" s="115"/>
      <c r="T36" s="115"/>
      <c r="U36" s="115"/>
      <c r="V36" s="115"/>
    </row>
    <row r="37" spans="1:22" ht="15.75" x14ac:dyDescent="0.25">
      <c r="A37" s="67" t="s">
        <v>234</v>
      </c>
      <c r="B37" s="69" t="s">
        <v>232</v>
      </c>
      <c r="C37" s="131" t="s">
        <v>552</v>
      </c>
      <c r="D37" s="115"/>
      <c r="E37" s="115"/>
      <c r="F37" s="115"/>
      <c r="G37" s="115"/>
      <c r="H37" s="115"/>
      <c r="I37" s="115"/>
      <c r="J37" s="115"/>
      <c r="K37" s="115"/>
      <c r="L37" s="115"/>
      <c r="M37" s="115"/>
      <c r="N37" s="115"/>
      <c r="O37" s="115"/>
      <c r="P37" s="115"/>
      <c r="Q37" s="115"/>
      <c r="R37" s="115"/>
      <c r="S37" s="115"/>
      <c r="T37" s="115"/>
      <c r="U37" s="115"/>
      <c r="V37" s="115"/>
    </row>
    <row r="38" spans="1:22" ht="15.75" x14ac:dyDescent="0.25">
      <c r="A38" s="67" t="s">
        <v>239</v>
      </c>
      <c r="B38" s="69" t="s">
        <v>143</v>
      </c>
      <c r="C38" s="131" t="s">
        <v>265</v>
      </c>
      <c r="D38" s="115"/>
      <c r="E38" s="115"/>
      <c r="F38" s="115"/>
      <c r="G38" s="115"/>
      <c r="H38" s="115"/>
      <c r="I38" s="115"/>
      <c r="J38" s="115"/>
      <c r="K38" s="115"/>
      <c r="L38" s="115"/>
      <c r="M38" s="115"/>
      <c r="N38" s="115"/>
      <c r="O38" s="115"/>
      <c r="P38" s="115"/>
      <c r="Q38" s="115"/>
      <c r="R38" s="115"/>
      <c r="S38" s="115"/>
      <c r="T38" s="115"/>
      <c r="U38" s="115"/>
      <c r="V38" s="115"/>
    </row>
    <row r="39" spans="1:22" ht="15.75" x14ac:dyDescent="0.25">
      <c r="A39" s="242"/>
      <c r="B39" s="243"/>
      <c r="C39" s="244"/>
      <c r="D39" s="115"/>
      <c r="E39" s="115"/>
      <c r="F39" s="115"/>
      <c r="G39" s="115"/>
      <c r="H39" s="115"/>
      <c r="I39" s="115"/>
      <c r="J39" s="115"/>
      <c r="K39" s="115"/>
      <c r="L39" s="115"/>
      <c r="M39" s="115"/>
      <c r="N39" s="115"/>
      <c r="O39" s="115"/>
      <c r="P39" s="115"/>
      <c r="Q39" s="115"/>
      <c r="R39" s="115"/>
      <c r="S39" s="115"/>
      <c r="T39" s="115"/>
      <c r="U39" s="115"/>
      <c r="V39" s="115"/>
    </row>
    <row r="40" spans="1:22" ht="110.25" x14ac:dyDescent="0.25">
      <c r="A40" s="67" t="s">
        <v>235</v>
      </c>
      <c r="B40" s="69" t="s">
        <v>448</v>
      </c>
      <c r="C40" s="131" t="s">
        <v>553</v>
      </c>
      <c r="D40" s="241"/>
      <c r="E40" s="115"/>
      <c r="F40" s="115"/>
      <c r="G40" s="115"/>
      <c r="H40" s="115"/>
      <c r="I40" s="115"/>
      <c r="J40" s="115"/>
      <c r="K40" s="115"/>
      <c r="L40" s="115"/>
      <c r="M40" s="115"/>
      <c r="N40" s="115"/>
      <c r="O40" s="115"/>
      <c r="P40" s="115"/>
      <c r="Q40" s="115"/>
      <c r="R40" s="115"/>
      <c r="S40" s="115"/>
      <c r="T40" s="115"/>
      <c r="U40" s="115"/>
      <c r="V40" s="115"/>
    </row>
    <row r="41" spans="1:22" ht="94.5" x14ac:dyDescent="0.25">
      <c r="A41" s="70" t="s">
        <v>240</v>
      </c>
      <c r="B41" s="11" t="s">
        <v>438</v>
      </c>
      <c r="C41" s="131" t="s">
        <v>265</v>
      </c>
      <c r="D41" s="241"/>
      <c r="E41" s="115"/>
      <c r="F41" s="115"/>
      <c r="G41" s="115"/>
      <c r="H41" s="115"/>
      <c r="I41" s="115"/>
      <c r="J41" s="115"/>
      <c r="K41" s="115"/>
      <c r="L41" s="115"/>
      <c r="M41" s="115"/>
      <c r="N41" s="115"/>
      <c r="O41" s="115"/>
      <c r="P41" s="115"/>
      <c r="Q41" s="115"/>
      <c r="R41" s="115"/>
      <c r="S41" s="115"/>
      <c r="T41" s="115"/>
      <c r="U41" s="115"/>
      <c r="V41" s="115"/>
    </row>
    <row r="42" spans="1:22" ht="201" customHeight="1" x14ac:dyDescent="0.25">
      <c r="A42" s="70" t="s">
        <v>236</v>
      </c>
      <c r="B42" s="11" t="s">
        <v>439</v>
      </c>
      <c r="C42" s="131" t="s">
        <v>554</v>
      </c>
      <c r="D42" s="241"/>
      <c r="E42" s="115"/>
      <c r="F42" s="115"/>
      <c r="G42" s="115"/>
      <c r="H42" s="115"/>
      <c r="I42" s="115"/>
      <c r="J42" s="115"/>
      <c r="K42" s="115"/>
      <c r="L42" s="115"/>
      <c r="M42" s="115"/>
      <c r="N42" s="115"/>
      <c r="O42" s="115"/>
      <c r="P42" s="115"/>
      <c r="Q42" s="115"/>
      <c r="R42" s="115"/>
      <c r="S42" s="115"/>
      <c r="T42" s="115"/>
      <c r="U42" s="115"/>
      <c r="V42" s="115"/>
    </row>
    <row r="43" spans="1:22" ht="173.25" x14ac:dyDescent="0.25">
      <c r="A43" s="70" t="s">
        <v>266</v>
      </c>
      <c r="B43" s="11" t="s">
        <v>440</v>
      </c>
      <c r="C43" s="131" t="s">
        <v>265</v>
      </c>
      <c r="D43" s="241"/>
      <c r="E43" s="115"/>
      <c r="F43" s="115"/>
      <c r="G43" s="115"/>
      <c r="H43" s="115"/>
      <c r="I43" s="115"/>
      <c r="J43" s="115"/>
      <c r="K43" s="115"/>
      <c r="L43" s="115"/>
      <c r="M43" s="115"/>
      <c r="N43" s="115"/>
      <c r="O43" s="115"/>
      <c r="P43" s="115"/>
      <c r="Q43" s="115"/>
      <c r="R43" s="115"/>
      <c r="S43" s="115"/>
      <c r="T43" s="115"/>
      <c r="U43" s="115"/>
      <c r="V43" s="115"/>
    </row>
    <row r="44" spans="1:22" ht="101.25" customHeight="1" x14ac:dyDescent="0.25">
      <c r="A44" s="70" t="s">
        <v>274</v>
      </c>
      <c r="B44" s="11" t="s">
        <v>441</v>
      </c>
      <c r="C44" s="131" t="s">
        <v>265</v>
      </c>
      <c r="D44" s="241"/>
      <c r="E44" s="115"/>
      <c r="F44" s="115"/>
      <c r="G44" s="115"/>
      <c r="H44" s="115"/>
      <c r="I44" s="115"/>
      <c r="J44" s="115"/>
      <c r="K44" s="115"/>
      <c r="L44" s="115"/>
      <c r="M44" s="115"/>
      <c r="N44" s="115"/>
      <c r="O44" s="115"/>
      <c r="P44" s="115"/>
      <c r="Q44" s="115"/>
      <c r="R44" s="115"/>
      <c r="S44" s="115"/>
      <c r="T44" s="115"/>
      <c r="U44" s="115"/>
      <c r="V44" s="115"/>
    </row>
    <row r="45" spans="1:22" ht="78.75" x14ac:dyDescent="0.25">
      <c r="A45" s="70" t="s">
        <v>442</v>
      </c>
      <c r="B45" s="11" t="s">
        <v>443</v>
      </c>
      <c r="C45" s="131" t="s">
        <v>265</v>
      </c>
      <c r="D45" s="241"/>
      <c r="E45" s="115"/>
      <c r="F45" s="115"/>
      <c r="G45" s="115"/>
      <c r="H45" s="115"/>
      <c r="I45" s="115"/>
      <c r="J45" s="115"/>
      <c r="K45" s="115"/>
      <c r="L45" s="115"/>
      <c r="M45" s="115"/>
      <c r="N45" s="115"/>
      <c r="O45" s="115"/>
      <c r="P45" s="115"/>
      <c r="Q45" s="115"/>
      <c r="R45" s="115"/>
      <c r="S45" s="115"/>
      <c r="T45" s="115"/>
      <c r="U45" s="115"/>
      <c r="V45" s="115"/>
    </row>
    <row r="46" spans="1:22" ht="78.75" customHeight="1" x14ac:dyDescent="0.25">
      <c r="A46" s="70" t="s">
        <v>444</v>
      </c>
      <c r="B46" s="11" t="s">
        <v>258</v>
      </c>
      <c r="C46" s="131" t="s">
        <v>555</v>
      </c>
      <c r="D46" s="115"/>
      <c r="E46" s="115"/>
      <c r="F46" s="115"/>
      <c r="G46" s="115"/>
      <c r="H46" s="115"/>
      <c r="I46" s="115"/>
      <c r="J46" s="115"/>
      <c r="K46" s="115"/>
      <c r="L46" s="115"/>
      <c r="M46" s="115"/>
      <c r="N46" s="115"/>
      <c r="O46" s="115"/>
      <c r="P46" s="115"/>
      <c r="Q46" s="115"/>
      <c r="R46" s="115"/>
      <c r="S46" s="115"/>
      <c r="T46" s="115"/>
      <c r="U46" s="115"/>
      <c r="V46" s="115"/>
    </row>
    <row r="47" spans="1:22" ht="22.5" customHeight="1" x14ac:dyDescent="0.25">
      <c r="A47" s="70"/>
      <c r="B47" s="11"/>
      <c r="C47" s="71"/>
      <c r="D47" s="115"/>
      <c r="E47" s="115"/>
      <c r="F47" s="115"/>
      <c r="G47" s="115"/>
      <c r="H47" s="115"/>
      <c r="I47" s="115"/>
      <c r="J47" s="115"/>
      <c r="K47" s="115"/>
      <c r="L47" s="115"/>
      <c r="M47" s="115"/>
      <c r="N47" s="115"/>
      <c r="O47" s="115"/>
      <c r="P47" s="115"/>
      <c r="Q47" s="115"/>
      <c r="R47" s="115"/>
      <c r="S47" s="115"/>
      <c r="T47" s="115"/>
      <c r="U47" s="115"/>
      <c r="V47" s="115"/>
    </row>
    <row r="48" spans="1:22" ht="71.25" customHeight="1" x14ac:dyDescent="0.25">
      <c r="A48" s="70" t="s">
        <v>445</v>
      </c>
      <c r="B48" s="11" t="s">
        <v>261</v>
      </c>
      <c r="C48" s="146">
        <f>'6.2. Паспорт фин осв ввод'!J24</f>
        <v>2.3153336699999998</v>
      </c>
      <c r="D48" s="115"/>
      <c r="E48" s="115"/>
      <c r="F48" s="115"/>
      <c r="G48" s="115"/>
      <c r="H48" s="115"/>
      <c r="I48" s="115"/>
      <c r="J48" s="115"/>
      <c r="K48" s="115"/>
      <c r="L48" s="115"/>
      <c r="M48" s="115"/>
      <c r="N48" s="115"/>
      <c r="O48" s="115"/>
      <c r="P48" s="115"/>
      <c r="Q48" s="115"/>
      <c r="R48" s="115"/>
      <c r="S48" s="115"/>
      <c r="T48" s="115"/>
      <c r="U48" s="115"/>
      <c r="V48" s="115"/>
    </row>
    <row r="49" spans="1:22" ht="72.75" customHeight="1" x14ac:dyDescent="0.25">
      <c r="A49" s="70" t="s">
        <v>446</v>
      </c>
      <c r="B49" s="11" t="s">
        <v>262</v>
      </c>
      <c r="C49" s="146">
        <f>'6.2. Паспорт фин осв ввод'!J30</f>
        <v>0</v>
      </c>
      <c r="D49" s="115"/>
      <c r="E49" s="115"/>
      <c r="F49" s="115"/>
      <c r="G49" s="115"/>
      <c r="H49" s="115"/>
      <c r="I49" s="115"/>
      <c r="J49" s="115"/>
      <c r="K49" s="115"/>
      <c r="L49" s="115"/>
      <c r="M49" s="115"/>
      <c r="N49" s="115"/>
      <c r="O49" s="115"/>
      <c r="P49" s="115"/>
      <c r="Q49" s="115"/>
      <c r="R49" s="115"/>
      <c r="S49" s="115"/>
      <c r="T49" s="115"/>
      <c r="U49" s="115"/>
      <c r="V49" s="115"/>
    </row>
    <row r="50" spans="1:22" x14ac:dyDescent="0.25">
      <c r="A50" s="115"/>
      <c r="B50" s="115"/>
      <c r="C50" s="115"/>
      <c r="D50" s="115"/>
      <c r="E50" s="115"/>
      <c r="F50" s="115"/>
      <c r="G50" s="115"/>
      <c r="H50" s="115"/>
      <c r="I50" s="115"/>
      <c r="J50" s="115"/>
      <c r="K50" s="115"/>
      <c r="L50" s="115"/>
      <c r="M50" s="115"/>
      <c r="N50" s="115"/>
      <c r="O50" s="115"/>
      <c r="P50" s="115"/>
      <c r="Q50" s="115"/>
      <c r="R50" s="115"/>
      <c r="S50" s="115"/>
      <c r="T50" s="115"/>
      <c r="U50" s="115"/>
      <c r="V50" s="115"/>
    </row>
    <row r="51" spans="1:22" x14ac:dyDescent="0.25">
      <c r="A51" s="115"/>
      <c r="B51" s="115"/>
      <c r="C51" s="115"/>
      <c r="D51" s="115"/>
      <c r="E51" s="115"/>
      <c r="F51" s="115"/>
      <c r="G51" s="115"/>
      <c r="H51" s="115"/>
      <c r="I51" s="115"/>
      <c r="J51" s="115"/>
      <c r="K51" s="115"/>
      <c r="L51" s="115"/>
      <c r="M51" s="115"/>
      <c r="N51" s="115"/>
      <c r="O51" s="115"/>
      <c r="P51" s="115"/>
      <c r="Q51" s="115"/>
      <c r="R51" s="115"/>
      <c r="S51" s="115"/>
      <c r="T51" s="115"/>
      <c r="U51" s="115"/>
      <c r="V51" s="115"/>
    </row>
    <row r="52" spans="1:22" x14ac:dyDescent="0.25">
      <c r="A52" s="115"/>
      <c r="B52" s="115"/>
      <c r="C52" s="115"/>
      <c r="D52" s="115"/>
      <c r="E52" s="115"/>
      <c r="F52" s="115"/>
      <c r="G52" s="115"/>
      <c r="H52" s="115"/>
      <c r="I52" s="115"/>
      <c r="J52" s="115"/>
      <c r="K52" s="115"/>
      <c r="L52" s="115"/>
      <c r="M52" s="115"/>
      <c r="N52" s="115"/>
      <c r="O52" s="115"/>
      <c r="P52" s="115"/>
      <c r="Q52" s="115"/>
      <c r="R52" s="115"/>
      <c r="S52" s="115"/>
      <c r="T52" s="115"/>
      <c r="U52" s="115"/>
      <c r="V52" s="115"/>
    </row>
    <row r="53" spans="1:22" x14ac:dyDescent="0.25">
      <c r="A53" s="115"/>
      <c r="B53" s="115"/>
      <c r="C53" s="115"/>
      <c r="D53" s="115"/>
      <c r="E53" s="115"/>
      <c r="F53" s="115"/>
      <c r="G53" s="115"/>
      <c r="H53" s="115"/>
      <c r="I53" s="115"/>
      <c r="J53" s="115"/>
      <c r="K53" s="115"/>
      <c r="L53" s="115"/>
      <c r="M53" s="115"/>
      <c r="N53" s="115"/>
      <c r="O53" s="115"/>
      <c r="P53" s="115"/>
      <c r="Q53" s="115"/>
      <c r="R53" s="115"/>
      <c r="S53" s="115"/>
      <c r="T53" s="115"/>
      <c r="U53" s="115"/>
      <c r="V53" s="115"/>
    </row>
    <row r="54" spans="1:22" x14ac:dyDescent="0.25">
      <c r="A54" s="115"/>
      <c r="B54" s="115"/>
      <c r="C54" s="115"/>
      <c r="D54" s="115"/>
      <c r="E54" s="115"/>
      <c r="F54" s="115"/>
      <c r="G54" s="115"/>
      <c r="H54" s="115"/>
      <c r="I54" s="115"/>
      <c r="J54" s="115"/>
      <c r="K54" s="115"/>
      <c r="L54" s="115"/>
      <c r="M54" s="115"/>
      <c r="N54" s="115"/>
      <c r="O54" s="115"/>
      <c r="P54" s="115"/>
      <c r="Q54" s="115"/>
      <c r="R54" s="115"/>
      <c r="S54" s="115"/>
      <c r="T54" s="115"/>
      <c r="U54" s="115"/>
      <c r="V54" s="115"/>
    </row>
    <row r="55" spans="1:22" x14ac:dyDescent="0.25">
      <c r="A55" s="115"/>
      <c r="B55" s="115"/>
      <c r="C55" s="115"/>
      <c r="D55" s="115"/>
      <c r="E55" s="115"/>
      <c r="F55" s="115"/>
      <c r="G55" s="115"/>
      <c r="H55" s="115"/>
      <c r="I55" s="115"/>
      <c r="J55" s="115"/>
      <c r="K55" s="115"/>
      <c r="L55" s="115"/>
      <c r="M55" s="115"/>
      <c r="N55" s="115"/>
      <c r="O55" s="115"/>
      <c r="P55" s="115"/>
      <c r="Q55" s="115"/>
      <c r="R55" s="115"/>
      <c r="S55" s="115"/>
      <c r="T55" s="115"/>
      <c r="U55" s="115"/>
      <c r="V55" s="115"/>
    </row>
    <row r="56" spans="1:22" x14ac:dyDescent="0.25">
      <c r="A56" s="115"/>
      <c r="B56" s="115"/>
      <c r="C56" s="115"/>
      <c r="D56" s="115"/>
      <c r="E56" s="115"/>
      <c r="F56" s="115"/>
      <c r="G56" s="115"/>
      <c r="H56" s="115"/>
      <c r="I56" s="115"/>
      <c r="J56" s="115"/>
      <c r="K56" s="115"/>
      <c r="L56" s="115"/>
      <c r="M56" s="115"/>
      <c r="N56" s="115"/>
      <c r="O56" s="115"/>
      <c r="P56" s="115"/>
      <c r="Q56" s="115"/>
      <c r="R56" s="115"/>
      <c r="S56" s="115"/>
      <c r="T56" s="115"/>
      <c r="U56" s="115"/>
      <c r="V56" s="115"/>
    </row>
    <row r="57" spans="1:22" x14ac:dyDescent="0.25">
      <c r="A57" s="115"/>
      <c r="B57" s="115"/>
      <c r="C57" s="115"/>
      <c r="D57" s="115"/>
      <c r="E57" s="115"/>
      <c r="F57" s="115"/>
      <c r="G57" s="115"/>
      <c r="H57" s="115"/>
      <c r="I57" s="115"/>
      <c r="J57" s="115"/>
      <c r="K57" s="115"/>
      <c r="L57" s="115"/>
      <c r="M57" s="115"/>
      <c r="N57" s="115"/>
      <c r="O57" s="115"/>
      <c r="P57" s="115"/>
      <c r="Q57" s="115"/>
      <c r="R57" s="115"/>
      <c r="S57" s="115"/>
      <c r="T57" s="115"/>
      <c r="U57" s="115"/>
      <c r="V57" s="115"/>
    </row>
    <row r="58" spans="1:22" x14ac:dyDescent="0.25">
      <c r="A58" s="115"/>
      <c r="B58" s="115"/>
      <c r="C58" s="115"/>
      <c r="D58" s="115"/>
      <c r="E58" s="115"/>
      <c r="F58" s="115"/>
      <c r="G58" s="115"/>
      <c r="H58" s="115"/>
      <c r="I58" s="115"/>
      <c r="J58" s="115"/>
      <c r="K58" s="115"/>
      <c r="L58" s="115"/>
      <c r="M58" s="115"/>
      <c r="N58" s="115"/>
      <c r="O58" s="115"/>
      <c r="P58" s="115"/>
      <c r="Q58" s="115"/>
      <c r="R58" s="115"/>
      <c r="S58" s="115"/>
      <c r="T58" s="115"/>
      <c r="U58" s="115"/>
      <c r="V58" s="115"/>
    </row>
    <row r="59" spans="1:22" x14ac:dyDescent="0.25">
      <c r="A59" s="115"/>
      <c r="B59" s="115"/>
      <c r="C59" s="115"/>
      <c r="D59" s="115"/>
      <c r="E59" s="115"/>
      <c r="F59" s="115"/>
      <c r="G59" s="115"/>
      <c r="H59" s="115"/>
      <c r="I59" s="115"/>
      <c r="J59" s="115"/>
      <c r="K59" s="115"/>
      <c r="L59" s="115"/>
      <c r="M59" s="115"/>
      <c r="N59" s="115"/>
      <c r="O59" s="115"/>
      <c r="P59" s="115"/>
      <c r="Q59" s="115"/>
      <c r="R59" s="115"/>
      <c r="S59" s="115"/>
      <c r="T59" s="115"/>
      <c r="U59" s="115"/>
      <c r="V59" s="115"/>
    </row>
    <row r="60" spans="1:22" x14ac:dyDescent="0.25">
      <c r="A60" s="115"/>
      <c r="B60" s="115"/>
      <c r="C60" s="115"/>
      <c r="D60" s="115"/>
      <c r="E60" s="115"/>
      <c r="F60" s="115"/>
      <c r="G60" s="115"/>
      <c r="H60" s="115"/>
      <c r="I60" s="115"/>
      <c r="J60" s="115"/>
      <c r="K60" s="115"/>
      <c r="L60" s="115"/>
      <c r="M60" s="115"/>
      <c r="N60" s="115"/>
      <c r="O60" s="115"/>
      <c r="P60" s="115"/>
      <c r="Q60" s="115"/>
      <c r="R60" s="115"/>
      <c r="S60" s="115"/>
      <c r="T60" s="115"/>
      <c r="U60" s="115"/>
      <c r="V60" s="115"/>
    </row>
    <row r="61" spans="1:22" x14ac:dyDescent="0.25">
      <c r="A61" s="115"/>
      <c r="B61" s="115"/>
      <c r="C61" s="115"/>
      <c r="D61" s="115"/>
      <c r="E61" s="115"/>
      <c r="F61" s="115"/>
      <c r="G61" s="115"/>
      <c r="H61" s="115"/>
      <c r="I61" s="115"/>
      <c r="J61" s="115"/>
      <c r="K61" s="115"/>
      <c r="L61" s="115"/>
      <c r="M61" s="115"/>
      <c r="N61" s="115"/>
      <c r="O61" s="115"/>
      <c r="P61" s="115"/>
      <c r="Q61" s="115"/>
      <c r="R61" s="115"/>
      <c r="S61" s="115"/>
      <c r="T61" s="115"/>
      <c r="U61" s="115"/>
      <c r="V61" s="115"/>
    </row>
    <row r="62" spans="1:22" x14ac:dyDescent="0.25">
      <c r="A62" s="115"/>
      <c r="B62" s="115"/>
      <c r="C62" s="115"/>
      <c r="D62" s="115"/>
      <c r="E62" s="115"/>
      <c r="F62" s="115"/>
      <c r="G62" s="115"/>
      <c r="H62" s="115"/>
      <c r="I62" s="115"/>
      <c r="J62" s="115"/>
      <c r="K62" s="115"/>
      <c r="L62" s="115"/>
      <c r="M62" s="115"/>
      <c r="N62" s="115"/>
      <c r="O62" s="115"/>
      <c r="P62" s="115"/>
      <c r="Q62" s="115"/>
      <c r="R62" s="115"/>
      <c r="S62" s="115"/>
      <c r="T62" s="115"/>
      <c r="U62" s="115"/>
      <c r="V62" s="115"/>
    </row>
    <row r="63" spans="1:22" x14ac:dyDescent="0.25">
      <c r="A63" s="115"/>
      <c r="B63" s="115"/>
      <c r="C63" s="115"/>
      <c r="D63" s="115"/>
      <c r="E63" s="115"/>
      <c r="F63" s="115"/>
      <c r="G63" s="115"/>
      <c r="H63" s="115"/>
      <c r="I63" s="115"/>
      <c r="J63" s="115"/>
      <c r="K63" s="115"/>
      <c r="L63" s="115"/>
      <c r="M63" s="115"/>
      <c r="N63" s="115"/>
      <c r="O63" s="115"/>
      <c r="P63" s="115"/>
      <c r="Q63" s="115"/>
      <c r="R63" s="115"/>
      <c r="S63" s="115"/>
      <c r="T63" s="115"/>
      <c r="U63" s="115"/>
      <c r="V63" s="115"/>
    </row>
    <row r="64" spans="1:22" x14ac:dyDescent="0.25">
      <c r="A64" s="115"/>
      <c r="B64" s="115"/>
      <c r="C64" s="115"/>
      <c r="D64" s="115"/>
      <c r="E64" s="115"/>
      <c r="F64" s="115"/>
      <c r="G64" s="115"/>
      <c r="H64" s="115"/>
      <c r="I64" s="115"/>
      <c r="J64" s="115"/>
      <c r="K64" s="115"/>
      <c r="L64" s="115"/>
      <c r="M64" s="115"/>
      <c r="N64" s="115"/>
      <c r="O64" s="115"/>
      <c r="P64" s="115"/>
      <c r="Q64" s="115"/>
      <c r="R64" s="115"/>
      <c r="S64" s="115"/>
      <c r="T64" s="115"/>
      <c r="U64" s="115"/>
      <c r="V64" s="115"/>
    </row>
    <row r="65" spans="1:22" x14ac:dyDescent="0.25">
      <c r="A65" s="115"/>
      <c r="B65" s="115"/>
      <c r="C65" s="115"/>
      <c r="D65" s="115"/>
      <c r="E65" s="115"/>
      <c r="F65" s="115"/>
      <c r="G65" s="115"/>
      <c r="H65" s="115"/>
      <c r="I65" s="115"/>
      <c r="J65" s="115"/>
      <c r="K65" s="115"/>
      <c r="L65" s="115"/>
      <c r="M65" s="115"/>
      <c r="N65" s="115"/>
      <c r="O65" s="115"/>
      <c r="P65" s="115"/>
      <c r="Q65" s="115"/>
      <c r="R65" s="115"/>
      <c r="S65" s="115"/>
      <c r="T65" s="115"/>
      <c r="U65" s="115"/>
      <c r="V65" s="115"/>
    </row>
    <row r="66" spans="1:22" x14ac:dyDescent="0.25">
      <c r="A66" s="115"/>
      <c r="B66" s="115"/>
      <c r="C66" s="115"/>
      <c r="D66" s="115"/>
      <c r="E66" s="115"/>
      <c r="F66" s="115"/>
      <c r="G66" s="115"/>
      <c r="H66" s="115"/>
      <c r="I66" s="115"/>
      <c r="J66" s="115"/>
      <c r="K66" s="115"/>
      <c r="L66" s="115"/>
      <c r="M66" s="115"/>
      <c r="N66" s="115"/>
      <c r="O66" s="115"/>
      <c r="P66" s="115"/>
      <c r="Q66" s="115"/>
      <c r="R66" s="115"/>
      <c r="S66" s="115"/>
      <c r="T66" s="115"/>
      <c r="U66" s="115"/>
      <c r="V66" s="115"/>
    </row>
    <row r="67" spans="1:22" x14ac:dyDescent="0.25">
      <c r="A67" s="115"/>
      <c r="B67" s="115"/>
      <c r="C67" s="115"/>
      <c r="D67" s="115"/>
      <c r="E67" s="115"/>
      <c r="F67" s="115"/>
      <c r="G67" s="115"/>
      <c r="H67" s="115"/>
      <c r="I67" s="115"/>
      <c r="J67" s="115"/>
      <c r="K67" s="115"/>
      <c r="L67" s="115"/>
      <c r="M67" s="115"/>
      <c r="N67" s="115"/>
      <c r="O67" s="115"/>
      <c r="P67" s="115"/>
      <c r="Q67" s="115"/>
      <c r="R67" s="115"/>
      <c r="S67" s="115"/>
      <c r="T67" s="115"/>
      <c r="U67" s="115"/>
      <c r="V67" s="115"/>
    </row>
    <row r="68" spans="1:22" x14ac:dyDescent="0.25">
      <c r="A68" s="115"/>
      <c r="B68" s="115"/>
      <c r="C68" s="115"/>
      <c r="D68" s="115"/>
      <c r="E68" s="115"/>
      <c r="F68" s="115"/>
      <c r="G68" s="115"/>
      <c r="H68" s="115"/>
      <c r="I68" s="115"/>
      <c r="J68" s="115"/>
      <c r="K68" s="115"/>
      <c r="L68" s="115"/>
      <c r="M68" s="115"/>
      <c r="N68" s="115"/>
      <c r="O68" s="115"/>
      <c r="P68" s="115"/>
      <c r="Q68" s="115"/>
      <c r="R68" s="115"/>
      <c r="S68" s="115"/>
      <c r="T68" s="115"/>
      <c r="U68" s="115"/>
      <c r="V68" s="115"/>
    </row>
    <row r="69" spans="1:22" x14ac:dyDescent="0.25">
      <c r="A69" s="115"/>
      <c r="B69" s="115"/>
      <c r="C69" s="115"/>
      <c r="D69" s="115"/>
      <c r="E69" s="115"/>
      <c r="F69" s="115"/>
      <c r="G69" s="115"/>
      <c r="H69" s="115"/>
      <c r="I69" s="115"/>
      <c r="J69" s="115"/>
      <c r="K69" s="115"/>
      <c r="L69" s="115"/>
      <c r="M69" s="115"/>
      <c r="N69" s="115"/>
      <c r="O69" s="115"/>
      <c r="P69" s="115"/>
      <c r="Q69" s="115"/>
      <c r="R69" s="115"/>
      <c r="S69" s="115"/>
      <c r="T69" s="115"/>
      <c r="U69" s="115"/>
      <c r="V69" s="115"/>
    </row>
    <row r="70" spans="1:22" x14ac:dyDescent="0.25">
      <c r="A70" s="115"/>
      <c r="B70" s="115"/>
      <c r="C70" s="115"/>
      <c r="D70" s="115"/>
      <c r="E70" s="115"/>
      <c r="F70" s="115"/>
      <c r="G70" s="115"/>
      <c r="H70" s="115"/>
      <c r="I70" s="115"/>
      <c r="J70" s="115"/>
      <c r="K70" s="115"/>
      <c r="L70" s="115"/>
      <c r="M70" s="115"/>
      <c r="N70" s="115"/>
      <c r="O70" s="115"/>
      <c r="P70" s="115"/>
      <c r="Q70" s="115"/>
      <c r="R70" s="115"/>
      <c r="S70" s="115"/>
      <c r="T70" s="115"/>
      <c r="U70" s="115"/>
      <c r="V70" s="115"/>
    </row>
    <row r="71" spans="1:22" x14ac:dyDescent="0.25">
      <c r="A71" s="115"/>
      <c r="B71" s="115"/>
      <c r="C71" s="115"/>
      <c r="D71" s="115"/>
      <c r="E71" s="115"/>
      <c r="F71" s="115"/>
      <c r="G71" s="115"/>
      <c r="H71" s="115"/>
      <c r="I71" s="115"/>
      <c r="J71" s="115"/>
      <c r="K71" s="115"/>
      <c r="L71" s="115"/>
      <c r="M71" s="115"/>
      <c r="N71" s="115"/>
      <c r="O71" s="115"/>
      <c r="P71" s="115"/>
      <c r="Q71" s="115"/>
      <c r="R71" s="115"/>
      <c r="S71" s="115"/>
      <c r="T71" s="115"/>
      <c r="U71" s="115"/>
      <c r="V71" s="115"/>
    </row>
    <row r="72" spans="1:22" x14ac:dyDescent="0.25">
      <c r="A72" s="115"/>
      <c r="B72" s="115"/>
      <c r="C72" s="115"/>
      <c r="D72" s="115"/>
      <c r="E72" s="115"/>
      <c r="F72" s="115"/>
      <c r="G72" s="115"/>
      <c r="H72" s="115"/>
      <c r="I72" s="115"/>
      <c r="J72" s="115"/>
      <c r="K72" s="115"/>
      <c r="L72" s="115"/>
      <c r="M72" s="115"/>
      <c r="N72" s="115"/>
      <c r="O72" s="115"/>
      <c r="P72" s="115"/>
      <c r="Q72" s="115"/>
      <c r="R72" s="115"/>
      <c r="S72" s="115"/>
      <c r="T72" s="115"/>
      <c r="U72" s="115"/>
      <c r="V72" s="115"/>
    </row>
    <row r="73" spans="1:22" x14ac:dyDescent="0.25">
      <c r="A73" s="115"/>
      <c r="B73" s="115"/>
      <c r="C73" s="115"/>
      <c r="D73" s="115"/>
      <c r="E73" s="115"/>
      <c r="F73" s="115"/>
      <c r="G73" s="115"/>
      <c r="H73" s="115"/>
      <c r="I73" s="115"/>
      <c r="J73" s="115"/>
      <c r="K73" s="115"/>
      <c r="L73" s="115"/>
      <c r="M73" s="115"/>
      <c r="N73" s="115"/>
      <c r="O73" s="115"/>
      <c r="P73" s="115"/>
      <c r="Q73" s="115"/>
      <c r="R73" s="115"/>
      <c r="S73" s="115"/>
      <c r="T73" s="115"/>
      <c r="U73" s="115"/>
      <c r="V73" s="115"/>
    </row>
    <row r="74" spans="1:22" x14ac:dyDescent="0.25">
      <c r="A74" s="115"/>
      <c r="B74" s="115"/>
      <c r="C74" s="115"/>
      <c r="D74" s="115"/>
      <c r="E74" s="115"/>
      <c r="F74" s="115"/>
      <c r="G74" s="115"/>
      <c r="H74" s="115"/>
      <c r="I74" s="115"/>
      <c r="J74" s="115"/>
      <c r="K74" s="115"/>
      <c r="L74" s="115"/>
      <c r="M74" s="115"/>
      <c r="N74" s="115"/>
      <c r="O74" s="115"/>
      <c r="P74" s="115"/>
      <c r="Q74" s="115"/>
      <c r="R74" s="115"/>
      <c r="S74" s="115"/>
      <c r="T74" s="115"/>
      <c r="U74" s="115"/>
      <c r="V74" s="115"/>
    </row>
    <row r="75" spans="1:22" x14ac:dyDescent="0.25">
      <c r="A75" s="115"/>
      <c r="B75" s="115"/>
      <c r="C75" s="115"/>
      <c r="D75" s="115"/>
      <c r="E75" s="115"/>
      <c r="F75" s="115"/>
      <c r="G75" s="115"/>
      <c r="H75" s="115"/>
      <c r="I75" s="115"/>
      <c r="J75" s="115"/>
      <c r="K75" s="115"/>
      <c r="L75" s="115"/>
      <c r="M75" s="115"/>
      <c r="N75" s="115"/>
      <c r="O75" s="115"/>
      <c r="P75" s="115"/>
      <c r="Q75" s="115"/>
      <c r="R75" s="115"/>
      <c r="S75" s="115"/>
      <c r="T75" s="115"/>
      <c r="U75" s="115"/>
      <c r="V75" s="115"/>
    </row>
    <row r="76" spans="1:22" x14ac:dyDescent="0.25">
      <c r="A76" s="115"/>
      <c r="B76" s="115"/>
      <c r="C76" s="115"/>
      <c r="D76" s="115"/>
      <c r="E76" s="115"/>
      <c r="F76" s="115"/>
      <c r="G76" s="115"/>
      <c r="H76" s="115"/>
      <c r="I76" s="115"/>
      <c r="J76" s="115"/>
      <c r="K76" s="115"/>
      <c r="L76" s="115"/>
      <c r="M76" s="115"/>
      <c r="N76" s="115"/>
      <c r="O76" s="115"/>
      <c r="P76" s="115"/>
      <c r="Q76" s="115"/>
      <c r="R76" s="115"/>
      <c r="S76" s="115"/>
      <c r="T76" s="115"/>
      <c r="U76" s="115"/>
      <c r="V76" s="115"/>
    </row>
    <row r="77" spans="1:22" x14ac:dyDescent="0.25">
      <c r="A77" s="115"/>
      <c r="B77" s="115"/>
      <c r="C77" s="115"/>
      <c r="D77" s="115"/>
      <c r="E77" s="115"/>
      <c r="F77" s="115"/>
      <c r="G77" s="115"/>
      <c r="H77" s="115"/>
      <c r="I77" s="115"/>
      <c r="J77" s="115"/>
      <c r="K77" s="115"/>
      <c r="L77" s="115"/>
      <c r="M77" s="115"/>
      <c r="N77" s="115"/>
      <c r="O77" s="115"/>
      <c r="P77" s="115"/>
      <c r="Q77" s="115"/>
      <c r="R77" s="115"/>
      <c r="S77" s="115"/>
      <c r="T77" s="115"/>
      <c r="U77" s="115"/>
      <c r="V77" s="115"/>
    </row>
    <row r="78" spans="1:22" x14ac:dyDescent="0.25">
      <c r="A78" s="115"/>
      <c r="B78" s="115"/>
      <c r="C78" s="115"/>
      <c r="D78" s="115"/>
      <c r="E78" s="115"/>
      <c r="F78" s="115"/>
      <c r="G78" s="115"/>
      <c r="H78" s="115"/>
      <c r="I78" s="115"/>
      <c r="J78" s="115"/>
      <c r="K78" s="115"/>
      <c r="L78" s="115"/>
      <c r="M78" s="115"/>
      <c r="N78" s="115"/>
      <c r="O78" s="115"/>
      <c r="P78" s="115"/>
      <c r="Q78" s="115"/>
      <c r="R78" s="115"/>
      <c r="S78" s="115"/>
      <c r="T78" s="115"/>
      <c r="U78" s="115"/>
      <c r="V78" s="115"/>
    </row>
    <row r="79" spans="1:22" x14ac:dyDescent="0.25">
      <c r="A79" s="115"/>
      <c r="B79" s="115"/>
      <c r="C79" s="115"/>
      <c r="D79" s="115"/>
      <c r="E79" s="115"/>
      <c r="F79" s="115"/>
      <c r="G79" s="115"/>
      <c r="H79" s="115"/>
      <c r="I79" s="115"/>
      <c r="J79" s="115"/>
      <c r="K79" s="115"/>
      <c r="L79" s="115"/>
      <c r="M79" s="115"/>
      <c r="N79" s="115"/>
      <c r="O79" s="115"/>
      <c r="P79" s="115"/>
      <c r="Q79" s="115"/>
      <c r="R79" s="115"/>
      <c r="S79" s="115"/>
      <c r="T79" s="115"/>
      <c r="U79" s="115"/>
      <c r="V79" s="115"/>
    </row>
    <row r="80" spans="1:22" x14ac:dyDescent="0.25">
      <c r="A80" s="115"/>
      <c r="B80" s="115"/>
      <c r="C80" s="115"/>
      <c r="D80" s="115"/>
      <c r="E80" s="115"/>
      <c r="F80" s="115"/>
      <c r="G80" s="115"/>
      <c r="H80" s="115"/>
      <c r="I80" s="115"/>
      <c r="J80" s="115"/>
      <c r="K80" s="115"/>
      <c r="L80" s="115"/>
      <c r="M80" s="115"/>
      <c r="N80" s="115"/>
      <c r="O80" s="115"/>
      <c r="P80" s="115"/>
      <c r="Q80" s="115"/>
      <c r="R80" s="115"/>
      <c r="S80" s="115"/>
      <c r="T80" s="115"/>
      <c r="U80" s="115"/>
      <c r="V80" s="115"/>
    </row>
    <row r="81" spans="1:22" x14ac:dyDescent="0.25">
      <c r="A81" s="115"/>
      <c r="B81" s="115"/>
      <c r="C81" s="115"/>
      <c r="D81" s="115"/>
      <c r="E81" s="115"/>
      <c r="F81" s="115"/>
      <c r="G81" s="115"/>
      <c r="H81" s="115"/>
      <c r="I81" s="115"/>
      <c r="J81" s="115"/>
      <c r="K81" s="115"/>
      <c r="L81" s="115"/>
      <c r="M81" s="115"/>
      <c r="N81" s="115"/>
      <c r="O81" s="115"/>
      <c r="P81" s="115"/>
      <c r="Q81" s="115"/>
      <c r="R81" s="115"/>
      <c r="S81" s="115"/>
      <c r="T81" s="115"/>
      <c r="U81" s="115"/>
      <c r="V81" s="115"/>
    </row>
    <row r="82" spans="1:22" x14ac:dyDescent="0.25">
      <c r="A82" s="115"/>
      <c r="B82" s="115"/>
      <c r="C82" s="115"/>
      <c r="D82" s="115"/>
      <c r="E82" s="115"/>
      <c r="F82" s="115"/>
      <c r="G82" s="115"/>
      <c r="H82" s="115"/>
      <c r="I82" s="115"/>
      <c r="J82" s="115"/>
      <c r="K82" s="115"/>
      <c r="L82" s="115"/>
      <c r="M82" s="115"/>
      <c r="N82" s="115"/>
      <c r="O82" s="115"/>
      <c r="P82" s="115"/>
      <c r="Q82" s="115"/>
      <c r="R82" s="115"/>
      <c r="S82" s="115"/>
      <c r="T82" s="115"/>
      <c r="U82" s="115"/>
      <c r="V82" s="115"/>
    </row>
    <row r="83" spans="1:22" x14ac:dyDescent="0.25">
      <c r="A83" s="115"/>
      <c r="B83" s="115"/>
      <c r="C83" s="115"/>
      <c r="D83" s="115"/>
      <c r="E83" s="115"/>
      <c r="F83" s="115"/>
      <c r="G83" s="115"/>
      <c r="H83" s="115"/>
      <c r="I83" s="115"/>
      <c r="J83" s="115"/>
      <c r="K83" s="115"/>
      <c r="L83" s="115"/>
      <c r="M83" s="115"/>
      <c r="N83" s="115"/>
      <c r="O83" s="115"/>
      <c r="P83" s="115"/>
      <c r="Q83" s="115"/>
      <c r="R83" s="115"/>
      <c r="S83" s="115"/>
      <c r="T83" s="115"/>
      <c r="U83" s="115"/>
      <c r="V83" s="115"/>
    </row>
    <row r="84" spans="1:22" x14ac:dyDescent="0.25">
      <c r="A84" s="115"/>
      <c r="B84" s="115"/>
      <c r="C84" s="115"/>
      <c r="D84" s="115"/>
      <c r="E84" s="115"/>
      <c r="F84" s="115"/>
      <c r="G84" s="115"/>
      <c r="H84" s="115"/>
      <c r="I84" s="115"/>
      <c r="J84" s="115"/>
      <c r="K84" s="115"/>
      <c r="L84" s="115"/>
      <c r="M84" s="115"/>
      <c r="N84" s="115"/>
      <c r="O84" s="115"/>
      <c r="P84" s="115"/>
      <c r="Q84" s="115"/>
      <c r="R84" s="115"/>
      <c r="S84" s="115"/>
      <c r="T84" s="115"/>
      <c r="U84" s="115"/>
      <c r="V84" s="115"/>
    </row>
    <row r="85" spans="1:22" x14ac:dyDescent="0.25">
      <c r="A85" s="115"/>
      <c r="B85" s="115"/>
      <c r="C85" s="115"/>
      <c r="D85" s="115"/>
      <c r="E85" s="115"/>
      <c r="F85" s="115"/>
      <c r="G85" s="115"/>
      <c r="H85" s="115"/>
      <c r="I85" s="115"/>
      <c r="J85" s="115"/>
      <c r="K85" s="115"/>
      <c r="L85" s="115"/>
      <c r="M85" s="115"/>
      <c r="N85" s="115"/>
      <c r="O85" s="115"/>
      <c r="P85" s="115"/>
      <c r="Q85" s="115"/>
      <c r="R85" s="115"/>
      <c r="S85" s="115"/>
      <c r="T85" s="115"/>
      <c r="U85" s="115"/>
      <c r="V85" s="115"/>
    </row>
    <row r="86" spans="1:22" x14ac:dyDescent="0.25">
      <c r="A86" s="115"/>
      <c r="B86" s="115"/>
      <c r="C86" s="115"/>
      <c r="D86" s="115"/>
      <c r="E86" s="115"/>
      <c r="F86" s="115"/>
      <c r="G86" s="115"/>
      <c r="H86" s="115"/>
      <c r="I86" s="115"/>
      <c r="J86" s="115"/>
      <c r="K86" s="115"/>
      <c r="L86" s="115"/>
      <c r="M86" s="115"/>
      <c r="N86" s="115"/>
      <c r="O86" s="115"/>
      <c r="P86" s="115"/>
      <c r="Q86" s="115"/>
      <c r="R86" s="115"/>
      <c r="S86" s="115"/>
      <c r="T86" s="115"/>
      <c r="U86" s="115"/>
      <c r="V86" s="115"/>
    </row>
    <row r="87" spans="1:22" x14ac:dyDescent="0.25">
      <c r="A87" s="115"/>
      <c r="B87" s="115"/>
      <c r="C87" s="115"/>
      <c r="D87" s="115"/>
      <c r="E87" s="115"/>
      <c r="F87" s="115"/>
      <c r="G87" s="115"/>
      <c r="H87" s="115"/>
      <c r="I87" s="115"/>
      <c r="J87" s="115"/>
      <c r="K87" s="115"/>
      <c r="L87" s="115"/>
      <c r="M87" s="115"/>
      <c r="N87" s="115"/>
      <c r="O87" s="115"/>
      <c r="P87" s="115"/>
      <c r="Q87" s="115"/>
      <c r="R87" s="115"/>
      <c r="S87" s="115"/>
      <c r="T87" s="115"/>
      <c r="U87" s="115"/>
      <c r="V87" s="115"/>
    </row>
    <row r="88" spans="1:22" x14ac:dyDescent="0.25">
      <c r="A88" s="115"/>
      <c r="B88" s="115"/>
      <c r="C88" s="115"/>
      <c r="D88" s="115"/>
      <c r="E88" s="115"/>
      <c r="F88" s="115"/>
      <c r="G88" s="115"/>
      <c r="H88" s="115"/>
      <c r="I88" s="115"/>
      <c r="J88" s="115"/>
      <c r="K88" s="115"/>
      <c r="L88" s="115"/>
      <c r="M88" s="115"/>
      <c r="N88" s="115"/>
      <c r="O88" s="115"/>
      <c r="P88" s="115"/>
      <c r="Q88" s="115"/>
      <c r="R88" s="115"/>
      <c r="S88" s="115"/>
      <c r="T88" s="115"/>
      <c r="U88" s="115"/>
      <c r="V88" s="115"/>
    </row>
    <row r="89" spans="1:22" x14ac:dyDescent="0.25">
      <c r="A89" s="115"/>
      <c r="B89" s="115"/>
      <c r="C89" s="115"/>
      <c r="D89" s="115"/>
      <c r="E89" s="115"/>
      <c r="F89" s="115"/>
      <c r="G89" s="115"/>
      <c r="H89" s="115"/>
      <c r="I89" s="115"/>
      <c r="J89" s="115"/>
      <c r="K89" s="115"/>
      <c r="L89" s="115"/>
      <c r="M89" s="115"/>
      <c r="N89" s="115"/>
      <c r="O89" s="115"/>
      <c r="P89" s="115"/>
      <c r="Q89" s="115"/>
      <c r="R89" s="115"/>
      <c r="S89" s="115"/>
      <c r="T89" s="115"/>
      <c r="U89" s="115"/>
      <c r="V89" s="115"/>
    </row>
    <row r="90" spans="1:22" x14ac:dyDescent="0.25">
      <c r="A90" s="115"/>
      <c r="B90" s="115"/>
      <c r="C90" s="115"/>
      <c r="D90" s="115"/>
      <c r="E90" s="115"/>
      <c r="F90" s="115"/>
      <c r="G90" s="115"/>
      <c r="H90" s="115"/>
      <c r="I90" s="115"/>
      <c r="J90" s="115"/>
      <c r="K90" s="115"/>
      <c r="L90" s="115"/>
      <c r="M90" s="115"/>
      <c r="N90" s="115"/>
      <c r="O90" s="115"/>
      <c r="P90" s="115"/>
      <c r="Q90" s="115"/>
      <c r="R90" s="115"/>
      <c r="S90" s="115"/>
      <c r="T90" s="115"/>
      <c r="U90" s="115"/>
      <c r="V90" s="115"/>
    </row>
    <row r="91" spans="1:22" x14ac:dyDescent="0.25">
      <c r="A91" s="115"/>
      <c r="B91" s="115"/>
      <c r="C91" s="115"/>
      <c r="D91" s="115"/>
      <c r="E91" s="115"/>
      <c r="F91" s="115"/>
      <c r="G91" s="115"/>
      <c r="H91" s="115"/>
      <c r="I91" s="115"/>
      <c r="J91" s="115"/>
      <c r="K91" s="115"/>
      <c r="L91" s="115"/>
      <c r="M91" s="115"/>
      <c r="N91" s="115"/>
      <c r="O91" s="115"/>
      <c r="P91" s="115"/>
      <c r="Q91" s="115"/>
      <c r="R91" s="115"/>
      <c r="S91" s="115"/>
      <c r="T91" s="115"/>
      <c r="U91" s="115"/>
      <c r="V91" s="115"/>
    </row>
    <row r="92" spans="1:22" x14ac:dyDescent="0.25">
      <c r="A92" s="115"/>
      <c r="B92" s="115"/>
      <c r="C92" s="115"/>
      <c r="D92" s="115"/>
      <c r="E92" s="115"/>
      <c r="F92" s="115"/>
      <c r="G92" s="115"/>
      <c r="H92" s="115"/>
      <c r="I92" s="115"/>
      <c r="J92" s="115"/>
      <c r="K92" s="115"/>
      <c r="L92" s="115"/>
      <c r="M92" s="115"/>
      <c r="N92" s="115"/>
      <c r="O92" s="115"/>
      <c r="P92" s="115"/>
      <c r="Q92" s="115"/>
      <c r="R92" s="115"/>
      <c r="S92" s="115"/>
      <c r="T92" s="115"/>
      <c r="U92" s="115"/>
      <c r="V92" s="115"/>
    </row>
    <row r="93" spans="1:22" x14ac:dyDescent="0.25">
      <c r="A93" s="115"/>
      <c r="B93" s="115"/>
      <c r="C93" s="115"/>
      <c r="D93" s="115"/>
      <c r="E93" s="115"/>
      <c r="F93" s="115"/>
      <c r="G93" s="115"/>
      <c r="H93" s="115"/>
      <c r="I93" s="115"/>
      <c r="J93" s="115"/>
      <c r="K93" s="115"/>
      <c r="L93" s="115"/>
      <c r="M93" s="115"/>
      <c r="N93" s="115"/>
      <c r="O93" s="115"/>
      <c r="P93" s="115"/>
      <c r="Q93" s="115"/>
      <c r="R93" s="115"/>
      <c r="S93" s="115"/>
      <c r="T93" s="115"/>
      <c r="U93" s="115"/>
      <c r="V93" s="115"/>
    </row>
    <row r="94" spans="1:22" x14ac:dyDescent="0.25">
      <c r="A94" s="115"/>
      <c r="B94" s="115"/>
      <c r="C94" s="115"/>
      <c r="D94" s="115"/>
      <c r="E94" s="115"/>
      <c r="F94" s="115"/>
      <c r="G94" s="115"/>
      <c r="H94" s="115"/>
      <c r="I94" s="115"/>
      <c r="J94" s="115"/>
      <c r="K94" s="115"/>
      <c r="L94" s="115"/>
      <c r="M94" s="115"/>
      <c r="N94" s="115"/>
      <c r="O94" s="115"/>
      <c r="P94" s="115"/>
      <c r="Q94" s="115"/>
      <c r="R94" s="115"/>
      <c r="S94" s="115"/>
      <c r="T94" s="115"/>
      <c r="U94" s="115"/>
      <c r="V94" s="115"/>
    </row>
    <row r="95" spans="1:22" x14ac:dyDescent="0.25">
      <c r="A95" s="115"/>
      <c r="B95" s="115"/>
      <c r="C95" s="115"/>
      <c r="D95" s="115"/>
      <c r="E95" s="115"/>
      <c r="F95" s="115"/>
      <c r="G95" s="115"/>
      <c r="H95" s="115"/>
      <c r="I95" s="115"/>
      <c r="J95" s="115"/>
      <c r="K95" s="115"/>
      <c r="L95" s="115"/>
      <c r="M95" s="115"/>
      <c r="N95" s="115"/>
      <c r="O95" s="115"/>
      <c r="P95" s="115"/>
      <c r="Q95" s="115"/>
      <c r="R95" s="115"/>
      <c r="S95" s="115"/>
      <c r="T95" s="115"/>
      <c r="U95" s="115"/>
      <c r="V95" s="115"/>
    </row>
    <row r="96" spans="1:22" x14ac:dyDescent="0.25">
      <c r="A96" s="115"/>
      <c r="B96" s="115"/>
      <c r="C96" s="115"/>
      <c r="D96" s="115"/>
      <c r="E96" s="115"/>
      <c r="F96" s="115"/>
      <c r="G96" s="115"/>
      <c r="H96" s="115"/>
      <c r="I96" s="115"/>
      <c r="J96" s="115"/>
      <c r="K96" s="115"/>
      <c r="L96" s="115"/>
      <c r="M96" s="115"/>
      <c r="N96" s="115"/>
      <c r="O96" s="115"/>
      <c r="P96" s="115"/>
      <c r="Q96" s="115"/>
      <c r="R96" s="115"/>
      <c r="S96" s="115"/>
      <c r="T96" s="115"/>
      <c r="U96" s="115"/>
      <c r="V96" s="115"/>
    </row>
    <row r="97" spans="1:22" x14ac:dyDescent="0.25">
      <c r="A97" s="115"/>
      <c r="B97" s="115"/>
      <c r="C97" s="115"/>
      <c r="D97" s="115"/>
      <c r="E97" s="115"/>
      <c r="F97" s="115"/>
      <c r="G97" s="115"/>
      <c r="H97" s="115"/>
      <c r="I97" s="115"/>
      <c r="J97" s="115"/>
      <c r="K97" s="115"/>
      <c r="L97" s="115"/>
      <c r="M97" s="115"/>
      <c r="N97" s="115"/>
      <c r="O97" s="115"/>
      <c r="P97" s="115"/>
      <c r="Q97" s="115"/>
      <c r="R97" s="115"/>
      <c r="S97" s="115"/>
      <c r="T97" s="115"/>
      <c r="U97" s="115"/>
      <c r="V97" s="115"/>
    </row>
    <row r="98" spans="1:22" x14ac:dyDescent="0.25">
      <c r="A98" s="115"/>
      <c r="B98" s="115"/>
      <c r="C98" s="115"/>
      <c r="D98" s="115"/>
      <c r="E98" s="115"/>
      <c r="F98" s="115"/>
      <c r="G98" s="115"/>
      <c r="H98" s="115"/>
      <c r="I98" s="115"/>
      <c r="J98" s="115"/>
      <c r="K98" s="115"/>
      <c r="L98" s="115"/>
      <c r="M98" s="115"/>
      <c r="N98" s="115"/>
      <c r="O98" s="115"/>
      <c r="P98" s="115"/>
      <c r="Q98" s="115"/>
      <c r="R98" s="115"/>
      <c r="S98" s="115"/>
      <c r="T98" s="115"/>
      <c r="U98" s="115"/>
      <c r="V98" s="115"/>
    </row>
    <row r="99" spans="1:22" x14ac:dyDescent="0.25">
      <c r="A99" s="115"/>
      <c r="B99" s="115"/>
      <c r="C99" s="115"/>
      <c r="D99" s="115"/>
      <c r="E99" s="115"/>
      <c r="F99" s="115"/>
      <c r="G99" s="115"/>
      <c r="H99" s="115"/>
      <c r="I99" s="115"/>
      <c r="J99" s="115"/>
      <c r="K99" s="115"/>
      <c r="L99" s="115"/>
      <c r="M99" s="115"/>
      <c r="N99" s="115"/>
      <c r="O99" s="115"/>
      <c r="P99" s="115"/>
      <c r="Q99" s="115"/>
      <c r="R99" s="115"/>
      <c r="S99" s="115"/>
      <c r="T99" s="115"/>
      <c r="U99" s="115"/>
      <c r="V99" s="115"/>
    </row>
    <row r="100" spans="1:22" x14ac:dyDescent="0.25">
      <c r="A100" s="115"/>
      <c r="B100" s="115"/>
      <c r="C100" s="115"/>
      <c r="D100" s="115"/>
      <c r="E100" s="115"/>
      <c r="F100" s="115"/>
      <c r="G100" s="115"/>
      <c r="H100" s="115"/>
      <c r="I100" s="115"/>
      <c r="J100" s="115"/>
      <c r="K100" s="115"/>
      <c r="L100" s="115"/>
      <c r="M100" s="115"/>
      <c r="N100" s="115"/>
      <c r="O100" s="115"/>
      <c r="P100" s="115"/>
      <c r="Q100" s="115"/>
      <c r="R100" s="115"/>
      <c r="S100" s="115"/>
      <c r="T100" s="115"/>
      <c r="U100" s="115"/>
      <c r="V100" s="115"/>
    </row>
    <row r="101" spans="1:22" x14ac:dyDescent="0.25">
      <c r="A101" s="115"/>
      <c r="B101" s="115"/>
      <c r="C101" s="115"/>
      <c r="D101" s="115"/>
      <c r="E101" s="115"/>
      <c r="F101" s="115"/>
      <c r="G101" s="115"/>
      <c r="H101" s="115"/>
      <c r="I101" s="115"/>
      <c r="J101" s="115"/>
      <c r="K101" s="115"/>
      <c r="L101" s="115"/>
      <c r="M101" s="115"/>
      <c r="N101" s="115"/>
      <c r="O101" s="115"/>
      <c r="P101" s="115"/>
      <c r="Q101" s="115"/>
      <c r="R101" s="115"/>
      <c r="S101" s="115"/>
      <c r="T101" s="115"/>
      <c r="U101" s="115"/>
      <c r="V101" s="115"/>
    </row>
    <row r="102" spans="1:22" x14ac:dyDescent="0.25">
      <c r="A102" s="115"/>
      <c r="B102" s="115"/>
      <c r="C102" s="115"/>
      <c r="D102" s="115"/>
      <c r="E102" s="115"/>
      <c r="F102" s="115"/>
      <c r="G102" s="115"/>
      <c r="H102" s="115"/>
      <c r="I102" s="115"/>
      <c r="J102" s="115"/>
      <c r="K102" s="115"/>
      <c r="L102" s="115"/>
      <c r="M102" s="115"/>
      <c r="N102" s="115"/>
      <c r="O102" s="115"/>
      <c r="P102" s="115"/>
      <c r="Q102" s="115"/>
      <c r="R102" s="115"/>
      <c r="S102" s="115"/>
      <c r="T102" s="115"/>
      <c r="U102" s="115"/>
      <c r="V102" s="115"/>
    </row>
    <row r="103" spans="1:22" x14ac:dyDescent="0.25">
      <c r="A103" s="115"/>
      <c r="B103" s="115"/>
      <c r="C103" s="115"/>
      <c r="D103" s="115"/>
      <c r="E103" s="115"/>
      <c r="F103" s="115"/>
      <c r="G103" s="115"/>
      <c r="H103" s="115"/>
      <c r="I103" s="115"/>
      <c r="J103" s="115"/>
      <c r="K103" s="115"/>
      <c r="L103" s="115"/>
      <c r="M103" s="115"/>
      <c r="N103" s="115"/>
      <c r="O103" s="115"/>
      <c r="P103" s="115"/>
      <c r="Q103" s="115"/>
      <c r="R103" s="115"/>
      <c r="S103" s="115"/>
      <c r="T103" s="115"/>
      <c r="U103" s="115"/>
      <c r="V103" s="115"/>
    </row>
    <row r="104" spans="1:22" x14ac:dyDescent="0.25">
      <c r="A104" s="115"/>
      <c r="B104" s="115"/>
      <c r="C104" s="115"/>
      <c r="D104" s="115"/>
      <c r="E104" s="115"/>
      <c r="F104" s="115"/>
      <c r="G104" s="115"/>
      <c r="H104" s="115"/>
      <c r="I104" s="115"/>
      <c r="J104" s="115"/>
      <c r="K104" s="115"/>
      <c r="L104" s="115"/>
      <c r="M104" s="115"/>
      <c r="N104" s="115"/>
      <c r="O104" s="115"/>
      <c r="P104" s="115"/>
      <c r="Q104" s="115"/>
      <c r="R104" s="115"/>
      <c r="S104" s="115"/>
      <c r="T104" s="115"/>
      <c r="U104" s="115"/>
      <c r="V104" s="115"/>
    </row>
    <row r="105" spans="1:22" x14ac:dyDescent="0.25">
      <c r="A105" s="115"/>
      <c r="B105" s="115"/>
      <c r="C105" s="115"/>
      <c r="D105" s="115"/>
      <c r="E105" s="115"/>
      <c r="F105" s="115"/>
      <c r="G105" s="115"/>
      <c r="H105" s="115"/>
      <c r="I105" s="115"/>
      <c r="J105" s="115"/>
      <c r="K105" s="115"/>
      <c r="L105" s="115"/>
      <c r="M105" s="115"/>
      <c r="N105" s="115"/>
      <c r="O105" s="115"/>
      <c r="P105" s="115"/>
      <c r="Q105" s="115"/>
      <c r="R105" s="115"/>
      <c r="S105" s="115"/>
      <c r="T105" s="115"/>
      <c r="U105" s="115"/>
      <c r="V105" s="115"/>
    </row>
    <row r="106" spans="1:22" x14ac:dyDescent="0.25">
      <c r="A106" s="115"/>
      <c r="B106" s="115"/>
      <c r="C106" s="115"/>
      <c r="D106" s="115"/>
      <c r="E106" s="115"/>
      <c r="F106" s="115"/>
      <c r="G106" s="115"/>
      <c r="H106" s="115"/>
      <c r="I106" s="115"/>
      <c r="J106" s="115"/>
      <c r="K106" s="115"/>
      <c r="L106" s="115"/>
      <c r="M106" s="115"/>
      <c r="N106" s="115"/>
      <c r="O106" s="115"/>
      <c r="P106" s="115"/>
      <c r="Q106" s="115"/>
      <c r="R106" s="115"/>
      <c r="S106" s="115"/>
      <c r="T106" s="115"/>
      <c r="U106" s="115"/>
      <c r="V106" s="115"/>
    </row>
    <row r="107" spans="1:22" x14ac:dyDescent="0.25">
      <c r="A107" s="115"/>
      <c r="B107" s="115"/>
      <c r="C107" s="115"/>
      <c r="D107" s="115"/>
      <c r="E107" s="115"/>
      <c r="F107" s="115"/>
      <c r="G107" s="115"/>
      <c r="H107" s="115"/>
      <c r="I107" s="115"/>
      <c r="J107" s="115"/>
      <c r="K107" s="115"/>
      <c r="L107" s="115"/>
      <c r="M107" s="115"/>
      <c r="N107" s="115"/>
      <c r="O107" s="115"/>
      <c r="P107" s="115"/>
      <c r="Q107" s="115"/>
      <c r="R107" s="115"/>
      <c r="S107" s="115"/>
      <c r="T107" s="115"/>
      <c r="U107" s="115"/>
      <c r="V107" s="115"/>
    </row>
    <row r="108" spans="1:22" x14ac:dyDescent="0.25">
      <c r="A108" s="115"/>
      <c r="B108" s="115"/>
      <c r="C108" s="115"/>
      <c r="D108" s="115"/>
      <c r="E108" s="115"/>
      <c r="F108" s="115"/>
      <c r="G108" s="115"/>
      <c r="H108" s="115"/>
      <c r="I108" s="115"/>
      <c r="J108" s="115"/>
      <c r="K108" s="115"/>
      <c r="L108" s="115"/>
      <c r="M108" s="115"/>
      <c r="N108" s="115"/>
      <c r="O108" s="115"/>
      <c r="P108" s="115"/>
      <c r="Q108" s="115"/>
      <c r="R108" s="115"/>
      <c r="S108" s="115"/>
      <c r="T108" s="115"/>
      <c r="U108" s="115"/>
      <c r="V108" s="115"/>
    </row>
    <row r="109" spans="1:22" x14ac:dyDescent="0.25">
      <c r="A109" s="115"/>
      <c r="B109" s="115"/>
      <c r="C109" s="115"/>
      <c r="D109" s="115"/>
      <c r="E109" s="115"/>
      <c r="F109" s="115"/>
      <c r="G109" s="115"/>
      <c r="H109" s="115"/>
      <c r="I109" s="115"/>
      <c r="J109" s="115"/>
      <c r="K109" s="115"/>
      <c r="L109" s="115"/>
      <c r="M109" s="115"/>
      <c r="N109" s="115"/>
      <c r="O109" s="115"/>
      <c r="P109" s="115"/>
      <c r="Q109" s="115"/>
      <c r="R109" s="115"/>
      <c r="S109" s="115"/>
      <c r="T109" s="115"/>
      <c r="U109" s="115"/>
      <c r="V109" s="115"/>
    </row>
    <row r="110" spans="1:22" x14ac:dyDescent="0.25">
      <c r="A110" s="115"/>
      <c r="B110" s="115"/>
      <c r="C110" s="115"/>
      <c r="D110" s="115"/>
      <c r="E110" s="115"/>
      <c r="F110" s="115"/>
      <c r="G110" s="115"/>
      <c r="H110" s="115"/>
      <c r="I110" s="115"/>
      <c r="J110" s="115"/>
      <c r="K110" s="115"/>
      <c r="L110" s="115"/>
      <c r="M110" s="115"/>
      <c r="N110" s="115"/>
      <c r="O110" s="115"/>
      <c r="P110" s="115"/>
      <c r="Q110" s="115"/>
      <c r="R110" s="115"/>
      <c r="S110" s="115"/>
      <c r="T110" s="115"/>
      <c r="U110" s="115"/>
      <c r="V110" s="115"/>
    </row>
    <row r="111" spans="1:22" x14ac:dyDescent="0.25">
      <c r="A111" s="115"/>
      <c r="B111" s="115"/>
      <c r="C111" s="115"/>
      <c r="D111" s="115"/>
      <c r="E111" s="115"/>
      <c r="F111" s="115"/>
      <c r="G111" s="115"/>
      <c r="H111" s="115"/>
      <c r="I111" s="115"/>
      <c r="J111" s="115"/>
      <c r="K111" s="115"/>
      <c r="L111" s="115"/>
      <c r="M111" s="115"/>
      <c r="N111" s="115"/>
      <c r="O111" s="115"/>
      <c r="P111" s="115"/>
      <c r="Q111" s="115"/>
      <c r="R111" s="115"/>
      <c r="S111" s="115"/>
      <c r="T111" s="115"/>
      <c r="U111" s="115"/>
      <c r="V111" s="115"/>
    </row>
    <row r="112" spans="1:22" x14ac:dyDescent="0.25">
      <c r="A112" s="115"/>
      <c r="B112" s="115"/>
      <c r="C112" s="115"/>
      <c r="D112" s="115"/>
      <c r="E112" s="115"/>
      <c r="F112" s="115"/>
      <c r="G112" s="115"/>
      <c r="H112" s="115"/>
      <c r="I112" s="115"/>
      <c r="J112" s="115"/>
      <c r="K112" s="115"/>
      <c r="L112" s="115"/>
      <c r="M112" s="115"/>
      <c r="N112" s="115"/>
      <c r="O112" s="115"/>
      <c r="P112" s="115"/>
      <c r="Q112" s="115"/>
      <c r="R112" s="115"/>
      <c r="S112" s="115"/>
      <c r="T112" s="115"/>
      <c r="U112" s="115"/>
      <c r="V112" s="115"/>
    </row>
    <row r="113" spans="1:22" x14ac:dyDescent="0.25">
      <c r="A113" s="115"/>
      <c r="B113" s="115"/>
      <c r="C113" s="115"/>
      <c r="D113" s="115"/>
      <c r="E113" s="115"/>
      <c r="F113" s="115"/>
      <c r="G113" s="115"/>
      <c r="H113" s="115"/>
      <c r="I113" s="115"/>
      <c r="J113" s="115"/>
      <c r="K113" s="115"/>
      <c r="L113" s="115"/>
      <c r="M113" s="115"/>
      <c r="N113" s="115"/>
      <c r="O113" s="115"/>
      <c r="P113" s="115"/>
      <c r="Q113" s="115"/>
      <c r="R113" s="115"/>
      <c r="S113" s="115"/>
      <c r="T113" s="115"/>
      <c r="U113" s="115"/>
      <c r="V113" s="115"/>
    </row>
    <row r="114" spans="1:22" x14ac:dyDescent="0.25">
      <c r="A114" s="115"/>
      <c r="B114" s="115"/>
      <c r="C114" s="115"/>
      <c r="D114" s="115"/>
      <c r="E114" s="115"/>
      <c r="F114" s="115"/>
      <c r="G114" s="115"/>
      <c r="H114" s="115"/>
      <c r="I114" s="115"/>
      <c r="J114" s="115"/>
      <c r="K114" s="115"/>
      <c r="L114" s="115"/>
      <c r="M114" s="115"/>
      <c r="N114" s="115"/>
      <c r="O114" s="115"/>
      <c r="P114" s="115"/>
      <c r="Q114" s="115"/>
      <c r="R114" s="115"/>
      <c r="S114" s="115"/>
      <c r="T114" s="115"/>
      <c r="U114" s="115"/>
      <c r="V114" s="115"/>
    </row>
    <row r="115" spans="1:22" x14ac:dyDescent="0.25">
      <c r="A115" s="115"/>
      <c r="B115" s="115"/>
      <c r="C115" s="115"/>
      <c r="D115" s="115"/>
      <c r="E115" s="115"/>
      <c r="F115" s="115"/>
      <c r="G115" s="115"/>
      <c r="H115" s="115"/>
      <c r="I115" s="115"/>
      <c r="J115" s="115"/>
      <c r="K115" s="115"/>
      <c r="L115" s="115"/>
      <c r="M115" s="115"/>
      <c r="N115" s="115"/>
      <c r="O115" s="115"/>
      <c r="P115" s="115"/>
      <c r="Q115" s="115"/>
      <c r="R115" s="115"/>
      <c r="S115" s="115"/>
      <c r="T115" s="115"/>
      <c r="U115" s="115"/>
      <c r="V115" s="115"/>
    </row>
    <row r="116" spans="1:22" x14ac:dyDescent="0.25">
      <c r="A116" s="115"/>
      <c r="B116" s="115"/>
      <c r="C116" s="115"/>
      <c r="D116" s="115"/>
      <c r="E116" s="115"/>
      <c r="F116" s="115"/>
      <c r="G116" s="115"/>
      <c r="H116" s="115"/>
      <c r="I116" s="115"/>
      <c r="J116" s="115"/>
      <c r="K116" s="115"/>
      <c r="L116" s="115"/>
      <c r="M116" s="115"/>
      <c r="N116" s="115"/>
      <c r="O116" s="115"/>
      <c r="P116" s="115"/>
      <c r="Q116" s="115"/>
      <c r="R116" s="115"/>
      <c r="S116" s="115"/>
      <c r="T116" s="115"/>
      <c r="U116" s="115"/>
      <c r="V116" s="115"/>
    </row>
    <row r="117" spans="1:22" x14ac:dyDescent="0.25">
      <c r="A117" s="115"/>
      <c r="B117" s="115"/>
      <c r="C117" s="115"/>
      <c r="D117" s="115"/>
      <c r="E117" s="115"/>
      <c r="F117" s="115"/>
      <c r="G117" s="115"/>
      <c r="H117" s="115"/>
      <c r="I117" s="115"/>
      <c r="J117" s="115"/>
      <c r="K117" s="115"/>
      <c r="L117" s="115"/>
      <c r="M117" s="115"/>
      <c r="N117" s="115"/>
      <c r="O117" s="115"/>
      <c r="P117" s="115"/>
      <c r="Q117" s="115"/>
      <c r="R117" s="115"/>
      <c r="S117" s="115"/>
      <c r="T117" s="115"/>
      <c r="U117" s="115"/>
      <c r="V117" s="115"/>
    </row>
    <row r="118" spans="1:22" x14ac:dyDescent="0.25">
      <c r="A118" s="115"/>
      <c r="B118" s="115"/>
      <c r="C118" s="115"/>
      <c r="D118" s="115"/>
      <c r="E118" s="115"/>
      <c r="F118" s="115"/>
      <c r="G118" s="115"/>
      <c r="H118" s="115"/>
      <c r="I118" s="115"/>
      <c r="J118" s="115"/>
      <c r="K118" s="115"/>
      <c r="L118" s="115"/>
      <c r="M118" s="115"/>
      <c r="N118" s="115"/>
      <c r="O118" s="115"/>
      <c r="P118" s="115"/>
      <c r="Q118" s="115"/>
      <c r="R118" s="115"/>
      <c r="S118" s="115"/>
      <c r="T118" s="115"/>
      <c r="U118" s="115"/>
      <c r="V118" s="115"/>
    </row>
    <row r="119" spans="1:22" x14ac:dyDescent="0.25">
      <c r="A119" s="115"/>
      <c r="B119" s="115"/>
      <c r="C119" s="115"/>
      <c r="D119" s="115"/>
      <c r="E119" s="115"/>
      <c r="F119" s="115"/>
      <c r="G119" s="115"/>
      <c r="H119" s="115"/>
      <c r="I119" s="115"/>
      <c r="J119" s="115"/>
      <c r="K119" s="115"/>
      <c r="L119" s="115"/>
      <c r="M119" s="115"/>
      <c r="N119" s="115"/>
      <c r="O119" s="115"/>
      <c r="P119" s="115"/>
      <c r="Q119" s="115"/>
      <c r="R119" s="115"/>
      <c r="S119" s="115"/>
      <c r="T119" s="115"/>
      <c r="U119" s="115"/>
      <c r="V119" s="115"/>
    </row>
    <row r="120" spans="1:22" x14ac:dyDescent="0.25">
      <c r="A120" s="115"/>
      <c r="B120" s="115"/>
      <c r="C120" s="115"/>
      <c r="D120" s="115"/>
      <c r="E120" s="115"/>
      <c r="F120" s="115"/>
      <c r="G120" s="115"/>
      <c r="H120" s="115"/>
      <c r="I120" s="115"/>
      <c r="J120" s="115"/>
      <c r="K120" s="115"/>
      <c r="L120" s="115"/>
      <c r="M120" s="115"/>
      <c r="N120" s="115"/>
      <c r="O120" s="115"/>
      <c r="P120" s="115"/>
      <c r="Q120" s="115"/>
      <c r="R120" s="115"/>
      <c r="S120" s="115"/>
      <c r="T120" s="115"/>
      <c r="U120" s="115"/>
      <c r="V120" s="115"/>
    </row>
    <row r="121" spans="1:22" x14ac:dyDescent="0.25">
      <c r="A121" s="115"/>
      <c r="B121" s="115"/>
      <c r="C121" s="115"/>
      <c r="D121" s="115"/>
      <c r="E121" s="115"/>
      <c r="F121" s="115"/>
      <c r="G121" s="115"/>
      <c r="H121" s="115"/>
      <c r="I121" s="115"/>
      <c r="J121" s="115"/>
      <c r="K121" s="115"/>
      <c r="L121" s="115"/>
      <c r="M121" s="115"/>
      <c r="N121" s="115"/>
      <c r="O121" s="115"/>
      <c r="P121" s="115"/>
      <c r="Q121" s="115"/>
      <c r="R121" s="115"/>
      <c r="S121" s="115"/>
      <c r="T121" s="115"/>
      <c r="U121" s="115"/>
      <c r="V121" s="115"/>
    </row>
    <row r="122" spans="1:22" x14ac:dyDescent="0.25">
      <c r="A122" s="115"/>
      <c r="B122" s="115"/>
      <c r="C122" s="115"/>
      <c r="D122" s="115"/>
      <c r="E122" s="115"/>
      <c r="F122" s="115"/>
      <c r="G122" s="115"/>
      <c r="H122" s="115"/>
      <c r="I122" s="115"/>
      <c r="J122" s="115"/>
      <c r="K122" s="115"/>
      <c r="L122" s="115"/>
      <c r="M122" s="115"/>
      <c r="N122" s="115"/>
      <c r="O122" s="115"/>
      <c r="P122" s="115"/>
      <c r="Q122" s="115"/>
      <c r="R122" s="115"/>
      <c r="S122" s="115"/>
      <c r="T122" s="115"/>
      <c r="U122" s="115"/>
      <c r="V122" s="115"/>
    </row>
    <row r="123" spans="1:22" x14ac:dyDescent="0.25">
      <c r="A123" s="115"/>
      <c r="B123" s="115"/>
      <c r="C123" s="115"/>
      <c r="D123" s="115"/>
      <c r="E123" s="115"/>
      <c r="F123" s="115"/>
      <c r="G123" s="115"/>
      <c r="H123" s="115"/>
      <c r="I123" s="115"/>
      <c r="J123" s="115"/>
      <c r="K123" s="115"/>
      <c r="L123" s="115"/>
      <c r="M123" s="115"/>
      <c r="N123" s="115"/>
      <c r="O123" s="115"/>
      <c r="P123" s="115"/>
      <c r="Q123" s="115"/>
      <c r="R123" s="115"/>
      <c r="S123" s="115"/>
      <c r="T123" s="115"/>
      <c r="U123" s="115"/>
      <c r="V123" s="115"/>
    </row>
    <row r="124" spans="1:22" x14ac:dyDescent="0.25">
      <c r="A124" s="115"/>
      <c r="B124" s="115"/>
      <c r="C124" s="115"/>
      <c r="D124" s="115"/>
      <c r="E124" s="115"/>
      <c r="F124" s="115"/>
      <c r="G124" s="115"/>
      <c r="H124" s="115"/>
      <c r="I124" s="115"/>
      <c r="J124" s="115"/>
      <c r="K124" s="115"/>
      <c r="L124" s="115"/>
      <c r="M124" s="115"/>
      <c r="N124" s="115"/>
      <c r="O124" s="115"/>
      <c r="P124" s="115"/>
      <c r="Q124" s="115"/>
      <c r="R124" s="115"/>
      <c r="S124" s="115"/>
      <c r="T124" s="115"/>
      <c r="U124" s="115"/>
      <c r="V124" s="115"/>
    </row>
    <row r="125" spans="1:22" x14ac:dyDescent="0.25">
      <c r="A125" s="115"/>
      <c r="B125" s="115"/>
      <c r="C125" s="115"/>
      <c r="D125" s="115"/>
      <c r="E125" s="115"/>
      <c r="F125" s="115"/>
      <c r="G125" s="115"/>
      <c r="H125" s="115"/>
      <c r="I125" s="115"/>
      <c r="J125" s="115"/>
      <c r="K125" s="115"/>
      <c r="L125" s="115"/>
      <c r="M125" s="115"/>
      <c r="N125" s="115"/>
      <c r="O125" s="115"/>
      <c r="P125" s="115"/>
      <c r="Q125" s="115"/>
      <c r="R125" s="115"/>
      <c r="S125" s="115"/>
      <c r="T125" s="115"/>
      <c r="U125" s="115"/>
      <c r="V125" s="115"/>
    </row>
    <row r="126" spans="1:22" x14ac:dyDescent="0.25">
      <c r="A126" s="115"/>
      <c r="B126" s="115"/>
      <c r="C126" s="115"/>
      <c r="D126" s="115"/>
      <c r="E126" s="115"/>
      <c r="F126" s="115"/>
      <c r="G126" s="115"/>
      <c r="H126" s="115"/>
      <c r="I126" s="115"/>
      <c r="J126" s="115"/>
      <c r="K126" s="115"/>
      <c r="L126" s="115"/>
      <c r="M126" s="115"/>
      <c r="N126" s="115"/>
      <c r="O126" s="115"/>
      <c r="P126" s="115"/>
      <c r="Q126" s="115"/>
      <c r="R126" s="115"/>
      <c r="S126" s="115"/>
      <c r="T126" s="115"/>
      <c r="U126" s="115"/>
      <c r="V126" s="115"/>
    </row>
    <row r="127" spans="1:22" x14ac:dyDescent="0.25">
      <c r="A127" s="115"/>
      <c r="B127" s="115"/>
      <c r="C127" s="115"/>
      <c r="D127" s="115"/>
      <c r="E127" s="115"/>
      <c r="F127" s="115"/>
      <c r="G127" s="115"/>
      <c r="H127" s="115"/>
      <c r="I127" s="115"/>
      <c r="J127" s="115"/>
      <c r="K127" s="115"/>
      <c r="L127" s="115"/>
      <c r="M127" s="115"/>
      <c r="N127" s="115"/>
      <c r="O127" s="115"/>
      <c r="P127" s="115"/>
      <c r="Q127" s="115"/>
      <c r="R127" s="115"/>
      <c r="S127" s="115"/>
      <c r="T127" s="115"/>
      <c r="U127" s="115"/>
      <c r="V127" s="115"/>
    </row>
    <row r="128" spans="1:22" x14ac:dyDescent="0.25">
      <c r="A128" s="115"/>
      <c r="B128" s="115"/>
      <c r="C128" s="115"/>
      <c r="D128" s="115"/>
      <c r="E128" s="115"/>
      <c r="F128" s="115"/>
      <c r="G128" s="115"/>
      <c r="H128" s="115"/>
      <c r="I128" s="115"/>
      <c r="J128" s="115"/>
      <c r="K128" s="115"/>
      <c r="L128" s="115"/>
      <c r="M128" s="115"/>
      <c r="N128" s="115"/>
      <c r="O128" s="115"/>
      <c r="P128" s="115"/>
      <c r="Q128" s="115"/>
      <c r="R128" s="115"/>
      <c r="S128" s="115"/>
      <c r="T128" s="115"/>
      <c r="U128" s="115"/>
      <c r="V128" s="115"/>
    </row>
    <row r="129" spans="1:22" x14ac:dyDescent="0.25">
      <c r="A129" s="115"/>
      <c r="B129" s="115"/>
      <c r="C129" s="115"/>
      <c r="D129" s="115"/>
      <c r="E129" s="115"/>
      <c r="F129" s="115"/>
      <c r="G129" s="115"/>
      <c r="H129" s="115"/>
      <c r="I129" s="115"/>
      <c r="J129" s="115"/>
      <c r="K129" s="115"/>
      <c r="L129" s="115"/>
      <c r="M129" s="115"/>
      <c r="N129" s="115"/>
      <c r="O129" s="115"/>
      <c r="P129" s="115"/>
      <c r="Q129" s="115"/>
      <c r="R129" s="115"/>
      <c r="S129" s="115"/>
      <c r="T129" s="115"/>
      <c r="U129" s="115"/>
      <c r="V129" s="115"/>
    </row>
    <row r="130" spans="1:22" x14ac:dyDescent="0.25">
      <c r="A130" s="115"/>
      <c r="B130" s="115"/>
      <c r="C130" s="115"/>
      <c r="D130" s="115"/>
      <c r="E130" s="115"/>
      <c r="F130" s="115"/>
      <c r="G130" s="115"/>
      <c r="H130" s="115"/>
      <c r="I130" s="115"/>
      <c r="J130" s="115"/>
      <c r="K130" s="115"/>
      <c r="L130" s="115"/>
      <c r="M130" s="115"/>
      <c r="N130" s="115"/>
      <c r="O130" s="115"/>
      <c r="P130" s="115"/>
      <c r="Q130" s="115"/>
      <c r="R130" s="115"/>
      <c r="S130" s="115"/>
      <c r="T130" s="115"/>
      <c r="U130" s="115"/>
      <c r="V130" s="115"/>
    </row>
    <row r="131" spans="1:22" x14ac:dyDescent="0.25">
      <c r="A131" s="115"/>
      <c r="B131" s="115"/>
      <c r="C131" s="115"/>
      <c r="D131" s="115"/>
      <c r="E131" s="115"/>
      <c r="F131" s="115"/>
      <c r="G131" s="115"/>
      <c r="H131" s="115"/>
      <c r="I131" s="115"/>
      <c r="J131" s="115"/>
      <c r="K131" s="115"/>
      <c r="L131" s="115"/>
      <c r="M131" s="115"/>
      <c r="N131" s="115"/>
      <c r="O131" s="115"/>
      <c r="P131" s="115"/>
      <c r="Q131" s="115"/>
      <c r="R131" s="115"/>
      <c r="S131" s="115"/>
      <c r="T131" s="115"/>
      <c r="U131" s="115"/>
      <c r="V131" s="115"/>
    </row>
    <row r="132" spans="1:22" x14ac:dyDescent="0.25">
      <c r="A132" s="115"/>
      <c r="B132" s="115"/>
      <c r="C132" s="115"/>
      <c r="D132" s="115"/>
      <c r="E132" s="115"/>
      <c r="F132" s="115"/>
      <c r="G132" s="115"/>
      <c r="H132" s="115"/>
      <c r="I132" s="115"/>
      <c r="J132" s="115"/>
      <c r="K132" s="115"/>
      <c r="L132" s="115"/>
      <c r="M132" s="115"/>
      <c r="N132" s="115"/>
      <c r="O132" s="115"/>
      <c r="P132" s="115"/>
      <c r="Q132" s="115"/>
      <c r="R132" s="115"/>
      <c r="S132" s="115"/>
      <c r="T132" s="115"/>
      <c r="U132" s="115"/>
      <c r="V132" s="115"/>
    </row>
    <row r="133" spans="1:22" x14ac:dyDescent="0.25">
      <c r="A133" s="115"/>
      <c r="B133" s="115"/>
      <c r="C133" s="115"/>
      <c r="D133" s="115"/>
      <c r="E133" s="115"/>
      <c r="F133" s="115"/>
      <c r="G133" s="115"/>
      <c r="H133" s="115"/>
      <c r="I133" s="115"/>
      <c r="J133" s="115"/>
      <c r="K133" s="115"/>
      <c r="L133" s="115"/>
      <c r="M133" s="115"/>
      <c r="N133" s="115"/>
      <c r="O133" s="115"/>
      <c r="P133" s="115"/>
      <c r="Q133" s="115"/>
      <c r="R133" s="115"/>
      <c r="S133" s="115"/>
      <c r="T133" s="115"/>
      <c r="U133" s="115"/>
      <c r="V133" s="115"/>
    </row>
    <row r="134" spans="1:22" x14ac:dyDescent="0.25">
      <c r="A134" s="115"/>
      <c r="B134" s="115"/>
      <c r="C134" s="115"/>
      <c r="D134" s="115"/>
      <c r="E134" s="115"/>
      <c r="F134" s="115"/>
      <c r="G134" s="115"/>
      <c r="H134" s="115"/>
      <c r="I134" s="115"/>
      <c r="J134" s="115"/>
      <c r="K134" s="115"/>
      <c r="L134" s="115"/>
      <c r="M134" s="115"/>
      <c r="N134" s="115"/>
      <c r="O134" s="115"/>
      <c r="P134" s="115"/>
      <c r="Q134" s="115"/>
      <c r="R134" s="115"/>
      <c r="S134" s="115"/>
      <c r="T134" s="115"/>
      <c r="U134" s="115"/>
      <c r="V134" s="115"/>
    </row>
    <row r="135" spans="1:22" x14ac:dyDescent="0.25">
      <c r="A135" s="115"/>
      <c r="B135" s="115"/>
      <c r="C135" s="115"/>
      <c r="D135" s="115"/>
      <c r="E135" s="115"/>
      <c r="F135" s="115"/>
      <c r="G135" s="115"/>
      <c r="H135" s="115"/>
      <c r="I135" s="115"/>
      <c r="J135" s="115"/>
      <c r="K135" s="115"/>
      <c r="L135" s="115"/>
      <c r="M135" s="115"/>
      <c r="N135" s="115"/>
      <c r="O135" s="115"/>
      <c r="P135" s="115"/>
      <c r="Q135" s="115"/>
      <c r="R135" s="115"/>
      <c r="S135" s="115"/>
      <c r="T135" s="115"/>
      <c r="U135" s="115"/>
      <c r="V135" s="115"/>
    </row>
    <row r="136" spans="1:22" x14ac:dyDescent="0.25">
      <c r="A136" s="115"/>
      <c r="B136" s="115"/>
      <c r="C136" s="115"/>
      <c r="D136" s="115"/>
      <c r="E136" s="115"/>
      <c r="F136" s="115"/>
      <c r="G136" s="115"/>
      <c r="H136" s="115"/>
      <c r="I136" s="115"/>
      <c r="J136" s="115"/>
      <c r="K136" s="115"/>
      <c r="L136" s="115"/>
      <c r="M136" s="115"/>
      <c r="N136" s="115"/>
      <c r="O136" s="115"/>
      <c r="P136" s="115"/>
      <c r="Q136" s="115"/>
      <c r="R136" s="115"/>
      <c r="S136" s="115"/>
      <c r="T136" s="115"/>
      <c r="U136" s="115"/>
      <c r="V136" s="115"/>
    </row>
    <row r="137" spans="1:22" x14ac:dyDescent="0.25">
      <c r="A137" s="115"/>
      <c r="B137" s="115"/>
      <c r="C137" s="115"/>
      <c r="D137" s="115"/>
      <c r="E137" s="115"/>
      <c r="F137" s="115"/>
      <c r="G137" s="115"/>
      <c r="H137" s="115"/>
      <c r="I137" s="115"/>
      <c r="J137" s="115"/>
      <c r="K137" s="115"/>
      <c r="L137" s="115"/>
      <c r="M137" s="115"/>
      <c r="N137" s="115"/>
      <c r="O137" s="115"/>
      <c r="P137" s="115"/>
      <c r="Q137" s="115"/>
      <c r="R137" s="115"/>
      <c r="S137" s="115"/>
      <c r="T137" s="115"/>
      <c r="U137" s="115"/>
      <c r="V137" s="115"/>
    </row>
    <row r="138" spans="1:22" x14ac:dyDescent="0.25">
      <c r="A138" s="115"/>
      <c r="B138" s="115"/>
      <c r="C138" s="115"/>
      <c r="D138" s="115"/>
      <c r="E138" s="115"/>
      <c r="F138" s="115"/>
      <c r="G138" s="115"/>
      <c r="H138" s="115"/>
      <c r="I138" s="115"/>
      <c r="J138" s="115"/>
      <c r="K138" s="115"/>
      <c r="L138" s="115"/>
      <c r="M138" s="115"/>
      <c r="N138" s="115"/>
      <c r="O138" s="115"/>
      <c r="P138" s="115"/>
      <c r="Q138" s="115"/>
      <c r="R138" s="115"/>
      <c r="S138" s="115"/>
      <c r="T138" s="115"/>
      <c r="U138" s="115"/>
      <c r="V138" s="115"/>
    </row>
    <row r="139" spans="1:22" x14ac:dyDescent="0.25">
      <c r="A139" s="115"/>
      <c r="B139" s="115"/>
      <c r="C139" s="115"/>
      <c r="D139" s="115"/>
      <c r="E139" s="115"/>
      <c r="F139" s="115"/>
      <c r="G139" s="115"/>
      <c r="H139" s="115"/>
      <c r="I139" s="115"/>
      <c r="J139" s="115"/>
      <c r="K139" s="115"/>
      <c r="L139" s="115"/>
      <c r="M139" s="115"/>
      <c r="N139" s="115"/>
      <c r="O139" s="115"/>
      <c r="P139" s="115"/>
      <c r="Q139" s="115"/>
      <c r="R139" s="115"/>
      <c r="S139" s="115"/>
      <c r="T139" s="115"/>
      <c r="U139" s="115"/>
      <c r="V139" s="115"/>
    </row>
    <row r="140" spans="1:22" x14ac:dyDescent="0.25">
      <c r="A140" s="115"/>
      <c r="B140" s="115"/>
      <c r="C140" s="115"/>
      <c r="D140" s="115"/>
      <c r="E140" s="115"/>
      <c r="F140" s="115"/>
      <c r="G140" s="115"/>
      <c r="H140" s="115"/>
      <c r="I140" s="115"/>
      <c r="J140" s="115"/>
      <c r="K140" s="115"/>
      <c r="L140" s="115"/>
      <c r="M140" s="115"/>
      <c r="N140" s="115"/>
      <c r="O140" s="115"/>
      <c r="P140" s="115"/>
      <c r="Q140" s="115"/>
      <c r="R140" s="115"/>
      <c r="S140" s="115"/>
      <c r="T140" s="115"/>
      <c r="U140" s="115"/>
      <c r="V140" s="115"/>
    </row>
    <row r="141" spans="1:22" x14ac:dyDescent="0.25">
      <c r="A141" s="115"/>
      <c r="B141" s="115"/>
      <c r="C141" s="115"/>
      <c r="D141" s="115"/>
      <c r="E141" s="115"/>
      <c r="F141" s="115"/>
      <c r="G141" s="115"/>
      <c r="H141" s="115"/>
      <c r="I141" s="115"/>
      <c r="J141" s="115"/>
      <c r="K141" s="115"/>
      <c r="L141" s="115"/>
      <c r="M141" s="115"/>
      <c r="N141" s="115"/>
      <c r="O141" s="115"/>
      <c r="P141" s="115"/>
      <c r="Q141" s="115"/>
      <c r="R141" s="115"/>
      <c r="S141" s="115"/>
      <c r="T141" s="115"/>
      <c r="U141" s="115"/>
      <c r="V141" s="115"/>
    </row>
    <row r="142" spans="1:22" x14ac:dyDescent="0.25">
      <c r="A142" s="115"/>
      <c r="B142" s="115"/>
      <c r="C142" s="115"/>
      <c r="D142" s="115"/>
      <c r="E142" s="115"/>
      <c r="F142" s="115"/>
      <c r="G142" s="115"/>
      <c r="H142" s="115"/>
      <c r="I142" s="115"/>
      <c r="J142" s="115"/>
      <c r="K142" s="115"/>
      <c r="L142" s="115"/>
      <c r="M142" s="115"/>
      <c r="N142" s="115"/>
      <c r="O142" s="115"/>
      <c r="P142" s="115"/>
      <c r="Q142" s="115"/>
      <c r="R142" s="115"/>
      <c r="S142" s="115"/>
      <c r="T142" s="115"/>
      <c r="U142" s="115"/>
      <c r="V142" s="115"/>
    </row>
    <row r="143" spans="1:22" x14ac:dyDescent="0.25">
      <c r="A143" s="115"/>
      <c r="B143" s="115"/>
      <c r="C143" s="115"/>
      <c r="D143" s="115"/>
      <c r="E143" s="115"/>
      <c r="F143" s="115"/>
      <c r="G143" s="115"/>
      <c r="H143" s="115"/>
      <c r="I143" s="115"/>
      <c r="J143" s="115"/>
      <c r="K143" s="115"/>
      <c r="L143" s="115"/>
      <c r="M143" s="115"/>
      <c r="N143" s="115"/>
      <c r="O143" s="115"/>
      <c r="P143" s="115"/>
      <c r="Q143" s="115"/>
      <c r="R143" s="115"/>
      <c r="S143" s="115"/>
      <c r="T143" s="115"/>
      <c r="U143" s="115"/>
      <c r="V143" s="115"/>
    </row>
    <row r="144" spans="1:22" x14ac:dyDescent="0.25">
      <c r="A144" s="115"/>
      <c r="B144" s="115"/>
      <c r="C144" s="115"/>
      <c r="D144" s="115"/>
      <c r="E144" s="115"/>
      <c r="F144" s="115"/>
      <c r="G144" s="115"/>
      <c r="H144" s="115"/>
      <c r="I144" s="115"/>
      <c r="J144" s="115"/>
      <c r="K144" s="115"/>
      <c r="L144" s="115"/>
      <c r="M144" s="115"/>
      <c r="N144" s="115"/>
      <c r="O144" s="115"/>
      <c r="P144" s="115"/>
      <c r="Q144" s="115"/>
      <c r="R144" s="115"/>
      <c r="S144" s="115"/>
      <c r="T144" s="115"/>
      <c r="U144" s="115"/>
      <c r="V144" s="115"/>
    </row>
    <row r="145" spans="1:22" x14ac:dyDescent="0.25">
      <c r="A145" s="115"/>
      <c r="B145" s="115"/>
      <c r="C145" s="115"/>
      <c r="D145" s="115"/>
      <c r="E145" s="115"/>
      <c r="F145" s="115"/>
      <c r="G145" s="115"/>
      <c r="H145" s="115"/>
      <c r="I145" s="115"/>
      <c r="J145" s="115"/>
      <c r="K145" s="115"/>
      <c r="L145" s="115"/>
      <c r="M145" s="115"/>
      <c r="N145" s="115"/>
      <c r="O145" s="115"/>
      <c r="P145" s="115"/>
      <c r="Q145" s="115"/>
      <c r="R145" s="115"/>
      <c r="S145" s="115"/>
      <c r="T145" s="115"/>
      <c r="U145" s="115"/>
      <c r="V145" s="115"/>
    </row>
    <row r="146" spans="1:22" x14ac:dyDescent="0.25">
      <c r="A146" s="115"/>
      <c r="B146" s="115"/>
      <c r="C146" s="115"/>
      <c r="D146" s="115"/>
      <c r="E146" s="115"/>
      <c r="F146" s="115"/>
      <c r="G146" s="115"/>
      <c r="H146" s="115"/>
      <c r="I146" s="115"/>
      <c r="J146" s="115"/>
      <c r="K146" s="115"/>
      <c r="L146" s="115"/>
      <c r="M146" s="115"/>
      <c r="N146" s="115"/>
      <c r="O146" s="115"/>
      <c r="P146" s="115"/>
      <c r="Q146" s="115"/>
      <c r="R146" s="115"/>
      <c r="S146" s="115"/>
      <c r="T146" s="115"/>
      <c r="U146" s="115"/>
      <c r="V146" s="115"/>
    </row>
    <row r="147" spans="1:22" x14ac:dyDescent="0.25">
      <c r="A147" s="115"/>
      <c r="B147" s="115"/>
      <c r="C147" s="115"/>
      <c r="D147" s="115"/>
      <c r="E147" s="115"/>
      <c r="F147" s="115"/>
      <c r="G147" s="115"/>
      <c r="H147" s="115"/>
      <c r="I147" s="115"/>
      <c r="J147" s="115"/>
      <c r="K147" s="115"/>
      <c r="L147" s="115"/>
      <c r="M147" s="115"/>
      <c r="N147" s="115"/>
      <c r="O147" s="115"/>
      <c r="P147" s="115"/>
      <c r="Q147" s="115"/>
      <c r="R147" s="115"/>
      <c r="S147" s="115"/>
      <c r="T147" s="115"/>
      <c r="U147" s="115"/>
      <c r="V147" s="115"/>
    </row>
    <row r="148" spans="1:22" x14ac:dyDescent="0.25">
      <c r="A148" s="115"/>
      <c r="B148" s="115"/>
      <c r="C148" s="115"/>
      <c r="D148" s="115"/>
      <c r="E148" s="115"/>
      <c r="F148" s="115"/>
      <c r="G148" s="115"/>
      <c r="H148" s="115"/>
      <c r="I148" s="115"/>
      <c r="J148" s="115"/>
      <c r="K148" s="115"/>
      <c r="L148" s="115"/>
      <c r="M148" s="115"/>
      <c r="N148" s="115"/>
      <c r="O148" s="115"/>
      <c r="P148" s="115"/>
      <c r="Q148" s="115"/>
      <c r="R148" s="115"/>
      <c r="S148" s="115"/>
      <c r="T148" s="115"/>
      <c r="U148" s="115"/>
      <c r="V148" s="115"/>
    </row>
    <row r="149" spans="1:22" x14ac:dyDescent="0.25">
      <c r="A149" s="115"/>
      <c r="B149" s="115"/>
      <c r="C149" s="115"/>
      <c r="D149" s="115"/>
      <c r="E149" s="115"/>
      <c r="F149" s="115"/>
      <c r="G149" s="115"/>
      <c r="H149" s="115"/>
      <c r="I149" s="115"/>
      <c r="J149" s="115"/>
      <c r="K149" s="115"/>
      <c r="L149" s="115"/>
      <c r="M149" s="115"/>
      <c r="N149" s="115"/>
      <c r="O149" s="115"/>
      <c r="P149" s="115"/>
      <c r="Q149" s="115"/>
      <c r="R149" s="115"/>
      <c r="S149" s="115"/>
      <c r="T149" s="115"/>
      <c r="U149" s="115"/>
      <c r="V149" s="115"/>
    </row>
    <row r="150" spans="1:22" x14ac:dyDescent="0.25">
      <c r="A150" s="115"/>
      <c r="B150" s="115"/>
      <c r="C150" s="115"/>
      <c r="D150" s="115"/>
      <c r="E150" s="115"/>
      <c r="F150" s="115"/>
      <c r="G150" s="115"/>
      <c r="H150" s="115"/>
      <c r="I150" s="115"/>
      <c r="J150" s="115"/>
      <c r="K150" s="115"/>
      <c r="L150" s="115"/>
      <c r="M150" s="115"/>
      <c r="N150" s="115"/>
      <c r="O150" s="115"/>
      <c r="P150" s="115"/>
      <c r="Q150" s="115"/>
      <c r="R150" s="115"/>
      <c r="S150" s="115"/>
      <c r="T150" s="115"/>
      <c r="U150" s="115"/>
      <c r="V150" s="115"/>
    </row>
    <row r="151" spans="1:22" x14ac:dyDescent="0.25">
      <c r="A151" s="115"/>
      <c r="B151" s="115"/>
      <c r="C151" s="115"/>
      <c r="D151" s="115"/>
      <c r="E151" s="115"/>
      <c r="F151" s="115"/>
      <c r="G151" s="115"/>
      <c r="H151" s="115"/>
      <c r="I151" s="115"/>
      <c r="J151" s="115"/>
      <c r="K151" s="115"/>
      <c r="L151" s="115"/>
      <c r="M151" s="115"/>
      <c r="N151" s="115"/>
      <c r="O151" s="115"/>
      <c r="P151" s="115"/>
      <c r="Q151" s="115"/>
      <c r="R151" s="115"/>
      <c r="S151" s="115"/>
      <c r="T151" s="115"/>
      <c r="U151" s="115"/>
      <c r="V151" s="115"/>
    </row>
    <row r="152" spans="1:22" x14ac:dyDescent="0.25">
      <c r="A152" s="115"/>
      <c r="B152" s="115"/>
      <c r="C152" s="115"/>
      <c r="D152" s="115"/>
      <c r="E152" s="115"/>
      <c r="F152" s="115"/>
      <c r="G152" s="115"/>
      <c r="H152" s="115"/>
      <c r="I152" s="115"/>
      <c r="J152" s="115"/>
      <c r="K152" s="115"/>
      <c r="L152" s="115"/>
      <c r="M152" s="115"/>
      <c r="N152" s="115"/>
      <c r="O152" s="115"/>
      <c r="P152" s="115"/>
      <c r="Q152" s="115"/>
      <c r="R152" s="115"/>
      <c r="S152" s="115"/>
      <c r="T152" s="115"/>
      <c r="U152" s="115"/>
      <c r="V152" s="115"/>
    </row>
    <row r="153" spans="1:22" x14ac:dyDescent="0.25">
      <c r="A153" s="115"/>
      <c r="B153" s="115"/>
      <c r="C153" s="115"/>
      <c r="D153" s="115"/>
      <c r="E153" s="115"/>
      <c r="F153" s="115"/>
      <c r="G153" s="115"/>
      <c r="H153" s="115"/>
      <c r="I153" s="115"/>
      <c r="J153" s="115"/>
      <c r="K153" s="115"/>
      <c r="L153" s="115"/>
      <c r="M153" s="115"/>
      <c r="N153" s="115"/>
      <c r="O153" s="115"/>
      <c r="P153" s="115"/>
      <c r="Q153" s="115"/>
      <c r="R153" s="115"/>
      <c r="S153" s="115"/>
      <c r="T153" s="115"/>
      <c r="U153" s="115"/>
      <c r="V153" s="115"/>
    </row>
    <row r="154" spans="1:22" x14ac:dyDescent="0.25">
      <c r="A154" s="115"/>
      <c r="B154" s="115"/>
      <c r="C154" s="115"/>
      <c r="D154" s="115"/>
      <c r="E154" s="115"/>
      <c r="F154" s="115"/>
      <c r="G154" s="115"/>
      <c r="H154" s="115"/>
      <c r="I154" s="115"/>
      <c r="J154" s="115"/>
      <c r="K154" s="115"/>
      <c r="L154" s="115"/>
      <c r="M154" s="115"/>
      <c r="N154" s="115"/>
      <c r="O154" s="115"/>
      <c r="P154" s="115"/>
      <c r="Q154" s="115"/>
      <c r="R154" s="115"/>
      <c r="S154" s="115"/>
      <c r="T154" s="115"/>
      <c r="U154" s="115"/>
      <c r="V154" s="115"/>
    </row>
    <row r="155" spans="1:22" x14ac:dyDescent="0.25">
      <c r="A155" s="115"/>
      <c r="B155" s="115"/>
      <c r="C155" s="115"/>
      <c r="D155" s="115"/>
      <c r="E155" s="115"/>
      <c r="F155" s="115"/>
      <c r="G155" s="115"/>
      <c r="H155" s="115"/>
      <c r="I155" s="115"/>
      <c r="J155" s="115"/>
      <c r="K155" s="115"/>
      <c r="L155" s="115"/>
      <c r="M155" s="115"/>
      <c r="N155" s="115"/>
      <c r="O155" s="115"/>
      <c r="P155" s="115"/>
      <c r="Q155" s="115"/>
      <c r="R155" s="115"/>
      <c r="S155" s="115"/>
      <c r="T155" s="115"/>
      <c r="U155" s="115"/>
      <c r="V155" s="115"/>
    </row>
    <row r="156" spans="1:22" x14ac:dyDescent="0.25">
      <c r="A156" s="115"/>
      <c r="B156" s="115"/>
      <c r="C156" s="115"/>
      <c r="D156" s="115"/>
      <c r="E156" s="115"/>
      <c r="F156" s="115"/>
      <c r="G156" s="115"/>
      <c r="H156" s="115"/>
      <c r="I156" s="115"/>
      <c r="J156" s="115"/>
      <c r="K156" s="115"/>
      <c r="L156" s="115"/>
      <c r="M156" s="115"/>
      <c r="N156" s="115"/>
      <c r="O156" s="115"/>
      <c r="P156" s="115"/>
      <c r="Q156" s="115"/>
      <c r="R156" s="115"/>
      <c r="S156" s="115"/>
      <c r="T156" s="115"/>
      <c r="U156" s="115"/>
      <c r="V156" s="115"/>
    </row>
    <row r="157" spans="1:22" x14ac:dyDescent="0.25">
      <c r="A157" s="115"/>
      <c r="B157" s="115"/>
      <c r="C157" s="115"/>
      <c r="D157" s="115"/>
      <c r="E157" s="115"/>
      <c r="F157" s="115"/>
      <c r="G157" s="115"/>
      <c r="H157" s="115"/>
      <c r="I157" s="115"/>
      <c r="J157" s="115"/>
      <c r="K157" s="115"/>
      <c r="L157" s="115"/>
      <c r="M157" s="115"/>
      <c r="N157" s="115"/>
      <c r="O157" s="115"/>
      <c r="P157" s="115"/>
      <c r="Q157" s="115"/>
      <c r="R157" s="115"/>
      <c r="S157" s="115"/>
      <c r="T157" s="115"/>
      <c r="U157" s="115"/>
      <c r="V157" s="115"/>
    </row>
    <row r="158" spans="1:22" x14ac:dyDescent="0.25">
      <c r="A158" s="115"/>
      <c r="B158" s="115"/>
      <c r="C158" s="115"/>
      <c r="D158" s="115"/>
      <c r="E158" s="115"/>
      <c r="F158" s="115"/>
      <c r="G158" s="115"/>
      <c r="H158" s="115"/>
      <c r="I158" s="115"/>
      <c r="J158" s="115"/>
      <c r="K158" s="115"/>
      <c r="L158" s="115"/>
      <c r="M158" s="115"/>
      <c r="N158" s="115"/>
      <c r="O158" s="115"/>
      <c r="P158" s="115"/>
      <c r="Q158" s="115"/>
      <c r="R158" s="115"/>
      <c r="S158" s="115"/>
      <c r="T158" s="115"/>
      <c r="U158" s="115"/>
      <c r="V158" s="115"/>
    </row>
    <row r="159" spans="1:22" x14ac:dyDescent="0.25">
      <c r="A159" s="115"/>
      <c r="B159" s="115"/>
      <c r="C159" s="115"/>
      <c r="D159" s="115"/>
      <c r="E159" s="115"/>
      <c r="F159" s="115"/>
      <c r="G159" s="115"/>
      <c r="H159" s="115"/>
      <c r="I159" s="115"/>
      <c r="J159" s="115"/>
      <c r="K159" s="115"/>
      <c r="L159" s="115"/>
      <c r="M159" s="115"/>
      <c r="N159" s="115"/>
      <c r="O159" s="115"/>
      <c r="P159" s="115"/>
      <c r="Q159" s="115"/>
      <c r="R159" s="115"/>
      <c r="S159" s="115"/>
      <c r="T159" s="115"/>
      <c r="U159" s="115"/>
      <c r="V159" s="115"/>
    </row>
    <row r="160" spans="1:22" x14ac:dyDescent="0.25">
      <c r="A160" s="115"/>
      <c r="B160" s="115"/>
      <c r="C160" s="115"/>
      <c r="D160" s="115"/>
      <c r="E160" s="115"/>
      <c r="F160" s="115"/>
      <c r="G160" s="115"/>
      <c r="H160" s="115"/>
      <c r="I160" s="115"/>
      <c r="J160" s="115"/>
      <c r="K160" s="115"/>
      <c r="L160" s="115"/>
      <c r="M160" s="115"/>
      <c r="N160" s="115"/>
      <c r="O160" s="115"/>
      <c r="P160" s="115"/>
      <c r="Q160" s="115"/>
      <c r="R160" s="115"/>
      <c r="S160" s="115"/>
      <c r="T160" s="115"/>
      <c r="U160" s="115"/>
      <c r="V160" s="115"/>
    </row>
    <row r="161" spans="1:22" x14ac:dyDescent="0.25">
      <c r="A161" s="115"/>
      <c r="B161" s="115"/>
      <c r="C161" s="115"/>
      <c r="D161" s="115"/>
      <c r="E161" s="115"/>
      <c r="F161" s="115"/>
      <c r="G161" s="115"/>
      <c r="H161" s="115"/>
      <c r="I161" s="115"/>
      <c r="J161" s="115"/>
      <c r="K161" s="115"/>
      <c r="L161" s="115"/>
      <c r="M161" s="115"/>
      <c r="N161" s="115"/>
      <c r="O161" s="115"/>
      <c r="P161" s="115"/>
      <c r="Q161" s="115"/>
      <c r="R161" s="115"/>
      <c r="S161" s="115"/>
      <c r="T161" s="115"/>
      <c r="U161" s="115"/>
      <c r="V161" s="115"/>
    </row>
    <row r="162" spans="1:22" x14ac:dyDescent="0.25">
      <c r="A162" s="115"/>
      <c r="B162" s="115"/>
      <c r="C162" s="115"/>
      <c r="D162" s="115"/>
      <c r="E162" s="115"/>
      <c r="F162" s="115"/>
      <c r="G162" s="115"/>
      <c r="H162" s="115"/>
      <c r="I162" s="115"/>
      <c r="J162" s="115"/>
      <c r="K162" s="115"/>
      <c r="L162" s="115"/>
      <c r="M162" s="115"/>
      <c r="N162" s="115"/>
      <c r="O162" s="115"/>
      <c r="P162" s="115"/>
      <c r="Q162" s="115"/>
      <c r="R162" s="115"/>
      <c r="S162" s="115"/>
      <c r="T162" s="115"/>
      <c r="U162" s="115"/>
      <c r="V162" s="115"/>
    </row>
    <row r="163" spans="1:22" x14ac:dyDescent="0.25">
      <c r="A163" s="115"/>
      <c r="B163" s="115"/>
      <c r="C163" s="115"/>
      <c r="D163" s="115"/>
      <c r="E163" s="115"/>
      <c r="F163" s="115"/>
      <c r="G163" s="115"/>
      <c r="H163" s="115"/>
      <c r="I163" s="115"/>
      <c r="J163" s="115"/>
      <c r="K163" s="115"/>
      <c r="L163" s="115"/>
      <c r="M163" s="115"/>
      <c r="N163" s="115"/>
      <c r="O163" s="115"/>
      <c r="P163" s="115"/>
      <c r="Q163" s="115"/>
      <c r="R163" s="115"/>
      <c r="S163" s="115"/>
      <c r="T163" s="115"/>
      <c r="U163" s="115"/>
      <c r="V163" s="115"/>
    </row>
    <row r="164" spans="1:22" x14ac:dyDescent="0.25">
      <c r="A164" s="115"/>
      <c r="B164" s="115"/>
      <c r="C164" s="115"/>
      <c r="D164" s="115"/>
      <c r="E164" s="115"/>
      <c r="F164" s="115"/>
      <c r="G164" s="115"/>
      <c r="H164" s="115"/>
      <c r="I164" s="115"/>
      <c r="J164" s="115"/>
      <c r="K164" s="115"/>
      <c r="L164" s="115"/>
      <c r="M164" s="115"/>
      <c r="N164" s="115"/>
      <c r="O164" s="115"/>
      <c r="P164" s="115"/>
      <c r="Q164" s="115"/>
      <c r="R164" s="115"/>
      <c r="S164" s="115"/>
      <c r="T164" s="115"/>
      <c r="U164" s="115"/>
      <c r="V164" s="115"/>
    </row>
    <row r="165" spans="1:22" x14ac:dyDescent="0.25">
      <c r="A165" s="115"/>
      <c r="B165" s="115"/>
      <c r="C165" s="115"/>
      <c r="D165" s="115"/>
      <c r="E165" s="115"/>
      <c r="F165" s="115"/>
      <c r="G165" s="115"/>
      <c r="H165" s="115"/>
      <c r="I165" s="115"/>
      <c r="J165" s="115"/>
      <c r="K165" s="115"/>
      <c r="L165" s="115"/>
      <c r="M165" s="115"/>
      <c r="N165" s="115"/>
      <c r="O165" s="115"/>
      <c r="P165" s="115"/>
      <c r="Q165" s="115"/>
      <c r="R165" s="115"/>
      <c r="S165" s="115"/>
      <c r="T165" s="115"/>
      <c r="U165" s="115"/>
      <c r="V165" s="115"/>
    </row>
    <row r="166" spans="1:22" x14ac:dyDescent="0.25">
      <c r="A166" s="115"/>
      <c r="B166" s="115"/>
      <c r="C166" s="115"/>
      <c r="D166" s="115"/>
      <c r="E166" s="115"/>
      <c r="F166" s="115"/>
      <c r="G166" s="115"/>
      <c r="H166" s="115"/>
      <c r="I166" s="115"/>
      <c r="J166" s="115"/>
      <c r="K166" s="115"/>
      <c r="L166" s="115"/>
      <c r="M166" s="115"/>
      <c r="N166" s="115"/>
      <c r="O166" s="115"/>
      <c r="P166" s="115"/>
      <c r="Q166" s="115"/>
      <c r="R166" s="115"/>
      <c r="S166" s="115"/>
      <c r="T166" s="115"/>
      <c r="U166" s="115"/>
      <c r="V166" s="115"/>
    </row>
    <row r="167" spans="1:22" x14ac:dyDescent="0.25">
      <c r="A167" s="115"/>
      <c r="B167" s="115"/>
      <c r="C167" s="115"/>
      <c r="D167" s="115"/>
      <c r="E167" s="115"/>
      <c r="F167" s="115"/>
      <c r="G167" s="115"/>
      <c r="H167" s="115"/>
      <c r="I167" s="115"/>
      <c r="J167" s="115"/>
      <c r="K167" s="115"/>
      <c r="L167" s="115"/>
      <c r="M167" s="115"/>
      <c r="N167" s="115"/>
      <c r="O167" s="115"/>
      <c r="P167" s="115"/>
      <c r="Q167" s="115"/>
      <c r="R167" s="115"/>
      <c r="S167" s="115"/>
      <c r="T167" s="115"/>
      <c r="U167" s="115"/>
      <c r="V167" s="115"/>
    </row>
    <row r="168" spans="1:22" x14ac:dyDescent="0.25">
      <c r="A168" s="115"/>
      <c r="B168" s="115"/>
      <c r="C168" s="115"/>
      <c r="D168" s="115"/>
      <c r="E168" s="115"/>
      <c r="F168" s="115"/>
      <c r="G168" s="115"/>
      <c r="H168" s="115"/>
      <c r="I168" s="115"/>
      <c r="J168" s="115"/>
      <c r="K168" s="115"/>
      <c r="L168" s="115"/>
      <c r="M168" s="115"/>
      <c r="N168" s="115"/>
      <c r="O168" s="115"/>
      <c r="P168" s="115"/>
      <c r="Q168" s="115"/>
      <c r="R168" s="115"/>
      <c r="S168" s="115"/>
      <c r="T168" s="115"/>
      <c r="U168" s="115"/>
      <c r="V168" s="115"/>
    </row>
    <row r="169" spans="1:22" x14ac:dyDescent="0.25">
      <c r="A169" s="115"/>
      <c r="B169" s="115"/>
      <c r="C169" s="115"/>
      <c r="D169" s="115"/>
      <c r="E169" s="115"/>
      <c r="F169" s="115"/>
      <c r="G169" s="115"/>
      <c r="H169" s="115"/>
      <c r="I169" s="115"/>
      <c r="J169" s="115"/>
      <c r="K169" s="115"/>
      <c r="L169" s="115"/>
      <c r="M169" s="115"/>
      <c r="N169" s="115"/>
      <c r="O169" s="115"/>
      <c r="P169" s="115"/>
      <c r="Q169" s="115"/>
      <c r="R169" s="115"/>
      <c r="S169" s="115"/>
      <c r="T169" s="115"/>
      <c r="U169" s="115"/>
      <c r="V169" s="115"/>
    </row>
    <row r="170" spans="1:22" x14ac:dyDescent="0.25">
      <c r="A170" s="115"/>
      <c r="B170" s="115"/>
      <c r="C170" s="115"/>
      <c r="D170" s="115"/>
      <c r="E170" s="115"/>
      <c r="F170" s="115"/>
      <c r="G170" s="115"/>
      <c r="H170" s="115"/>
      <c r="I170" s="115"/>
      <c r="J170" s="115"/>
      <c r="K170" s="115"/>
      <c r="L170" s="115"/>
      <c r="M170" s="115"/>
      <c r="N170" s="115"/>
      <c r="O170" s="115"/>
      <c r="P170" s="115"/>
      <c r="Q170" s="115"/>
      <c r="R170" s="115"/>
      <c r="S170" s="115"/>
      <c r="T170" s="115"/>
      <c r="U170" s="115"/>
      <c r="V170" s="115"/>
    </row>
    <row r="171" spans="1:22" x14ac:dyDescent="0.25">
      <c r="A171" s="115"/>
      <c r="B171" s="115"/>
      <c r="C171" s="115"/>
      <c r="D171" s="115"/>
      <c r="E171" s="115"/>
      <c r="F171" s="115"/>
      <c r="G171" s="115"/>
      <c r="H171" s="115"/>
      <c r="I171" s="115"/>
      <c r="J171" s="115"/>
      <c r="K171" s="115"/>
      <c r="L171" s="115"/>
      <c r="M171" s="115"/>
      <c r="N171" s="115"/>
      <c r="O171" s="115"/>
      <c r="P171" s="115"/>
      <c r="Q171" s="115"/>
      <c r="R171" s="115"/>
      <c r="S171" s="115"/>
      <c r="T171" s="115"/>
      <c r="U171" s="115"/>
      <c r="V171" s="115"/>
    </row>
    <row r="172" spans="1:22" x14ac:dyDescent="0.25">
      <c r="A172" s="115"/>
      <c r="B172" s="115"/>
      <c r="C172" s="115"/>
      <c r="D172" s="115"/>
      <c r="E172" s="115"/>
      <c r="F172" s="115"/>
      <c r="G172" s="115"/>
      <c r="H172" s="115"/>
      <c r="I172" s="115"/>
      <c r="J172" s="115"/>
      <c r="K172" s="115"/>
      <c r="L172" s="115"/>
      <c r="M172" s="115"/>
      <c r="N172" s="115"/>
      <c r="O172" s="115"/>
      <c r="P172" s="115"/>
      <c r="Q172" s="115"/>
      <c r="R172" s="115"/>
      <c r="S172" s="115"/>
      <c r="T172" s="115"/>
      <c r="U172" s="115"/>
      <c r="V172" s="115"/>
    </row>
    <row r="173" spans="1:22" x14ac:dyDescent="0.25">
      <c r="A173" s="115"/>
      <c r="B173" s="115"/>
      <c r="C173" s="115"/>
      <c r="D173" s="115"/>
      <c r="E173" s="115"/>
      <c r="F173" s="115"/>
      <c r="G173" s="115"/>
      <c r="H173" s="115"/>
      <c r="I173" s="115"/>
      <c r="J173" s="115"/>
      <c r="K173" s="115"/>
      <c r="L173" s="115"/>
      <c r="M173" s="115"/>
      <c r="N173" s="115"/>
      <c r="O173" s="115"/>
      <c r="P173" s="115"/>
      <c r="Q173" s="115"/>
      <c r="R173" s="115"/>
      <c r="S173" s="115"/>
      <c r="T173" s="115"/>
      <c r="U173" s="115"/>
      <c r="V173" s="115"/>
    </row>
    <row r="174" spans="1:22" x14ac:dyDescent="0.25">
      <c r="A174" s="115"/>
      <c r="B174" s="115"/>
      <c r="C174" s="115"/>
      <c r="D174" s="115"/>
      <c r="E174" s="115"/>
      <c r="F174" s="115"/>
      <c r="G174" s="115"/>
      <c r="H174" s="115"/>
      <c r="I174" s="115"/>
      <c r="J174" s="115"/>
      <c r="K174" s="115"/>
      <c r="L174" s="115"/>
      <c r="M174" s="115"/>
      <c r="N174" s="115"/>
      <c r="O174" s="115"/>
      <c r="P174" s="115"/>
      <c r="Q174" s="115"/>
      <c r="R174" s="115"/>
      <c r="S174" s="115"/>
      <c r="T174" s="115"/>
      <c r="U174" s="115"/>
      <c r="V174" s="115"/>
    </row>
    <row r="175" spans="1:22" x14ac:dyDescent="0.25">
      <c r="A175" s="115"/>
      <c r="B175" s="115"/>
      <c r="C175" s="115"/>
      <c r="D175" s="115"/>
      <c r="E175" s="115"/>
      <c r="F175" s="115"/>
      <c r="G175" s="115"/>
      <c r="H175" s="115"/>
      <c r="I175" s="115"/>
      <c r="J175" s="115"/>
      <c r="K175" s="115"/>
      <c r="L175" s="115"/>
      <c r="M175" s="115"/>
      <c r="N175" s="115"/>
      <c r="O175" s="115"/>
      <c r="P175" s="115"/>
      <c r="Q175" s="115"/>
      <c r="R175" s="115"/>
      <c r="S175" s="115"/>
      <c r="T175" s="115"/>
      <c r="U175" s="115"/>
      <c r="V175" s="115"/>
    </row>
    <row r="176" spans="1:22" x14ac:dyDescent="0.25">
      <c r="A176" s="115"/>
      <c r="B176" s="115"/>
      <c r="C176" s="115"/>
      <c r="D176" s="115"/>
      <c r="E176" s="115"/>
      <c r="F176" s="115"/>
      <c r="G176" s="115"/>
      <c r="H176" s="115"/>
      <c r="I176" s="115"/>
      <c r="J176" s="115"/>
      <c r="K176" s="115"/>
      <c r="L176" s="115"/>
      <c r="M176" s="115"/>
      <c r="N176" s="115"/>
      <c r="O176" s="115"/>
      <c r="P176" s="115"/>
      <c r="Q176" s="115"/>
      <c r="R176" s="115"/>
      <c r="S176" s="115"/>
      <c r="T176" s="115"/>
      <c r="U176" s="115"/>
      <c r="V176" s="115"/>
    </row>
    <row r="177" spans="1:22" x14ac:dyDescent="0.25">
      <c r="A177" s="115"/>
      <c r="B177" s="115"/>
      <c r="C177" s="115"/>
      <c r="D177" s="115"/>
      <c r="E177" s="115"/>
      <c r="F177" s="115"/>
      <c r="G177" s="115"/>
      <c r="H177" s="115"/>
      <c r="I177" s="115"/>
      <c r="J177" s="115"/>
      <c r="K177" s="115"/>
      <c r="L177" s="115"/>
      <c r="M177" s="115"/>
      <c r="N177" s="115"/>
      <c r="O177" s="115"/>
      <c r="P177" s="115"/>
      <c r="Q177" s="115"/>
      <c r="R177" s="115"/>
      <c r="S177" s="115"/>
      <c r="T177" s="115"/>
      <c r="U177" s="115"/>
      <c r="V177" s="115"/>
    </row>
    <row r="178" spans="1:22" x14ac:dyDescent="0.25">
      <c r="A178" s="115"/>
      <c r="B178" s="115"/>
      <c r="C178" s="115"/>
      <c r="D178" s="115"/>
      <c r="E178" s="115"/>
      <c r="F178" s="115"/>
      <c r="G178" s="115"/>
      <c r="H178" s="115"/>
      <c r="I178" s="115"/>
      <c r="J178" s="115"/>
      <c r="K178" s="115"/>
      <c r="L178" s="115"/>
      <c r="M178" s="115"/>
      <c r="N178" s="115"/>
      <c r="O178" s="115"/>
      <c r="P178" s="115"/>
      <c r="Q178" s="115"/>
      <c r="R178" s="115"/>
      <c r="S178" s="115"/>
      <c r="T178" s="115"/>
      <c r="U178" s="115"/>
      <c r="V178" s="115"/>
    </row>
    <row r="179" spans="1:22" x14ac:dyDescent="0.25">
      <c r="A179" s="115"/>
      <c r="B179" s="115"/>
      <c r="C179" s="115"/>
      <c r="D179" s="115"/>
      <c r="E179" s="115"/>
      <c r="F179" s="115"/>
      <c r="G179" s="115"/>
      <c r="H179" s="115"/>
      <c r="I179" s="115"/>
      <c r="J179" s="115"/>
      <c r="K179" s="115"/>
      <c r="L179" s="115"/>
      <c r="M179" s="115"/>
      <c r="N179" s="115"/>
      <c r="O179" s="115"/>
      <c r="P179" s="115"/>
      <c r="Q179" s="115"/>
      <c r="R179" s="115"/>
      <c r="S179" s="115"/>
      <c r="T179" s="115"/>
      <c r="U179" s="115"/>
      <c r="V179" s="115"/>
    </row>
    <row r="180" spans="1:22" x14ac:dyDescent="0.25">
      <c r="A180" s="115"/>
      <c r="B180" s="115"/>
      <c r="C180" s="115"/>
      <c r="D180" s="115"/>
      <c r="E180" s="115"/>
      <c r="F180" s="115"/>
      <c r="G180" s="115"/>
      <c r="H180" s="115"/>
      <c r="I180" s="115"/>
      <c r="J180" s="115"/>
      <c r="K180" s="115"/>
      <c r="L180" s="115"/>
      <c r="M180" s="115"/>
      <c r="N180" s="115"/>
      <c r="O180" s="115"/>
      <c r="P180" s="115"/>
      <c r="Q180" s="115"/>
      <c r="R180" s="115"/>
      <c r="S180" s="115"/>
      <c r="T180" s="115"/>
      <c r="U180" s="115"/>
      <c r="V180" s="115"/>
    </row>
    <row r="181" spans="1:22" x14ac:dyDescent="0.25">
      <c r="A181" s="115"/>
      <c r="B181" s="115"/>
      <c r="C181" s="115"/>
      <c r="D181" s="115"/>
      <c r="E181" s="115"/>
      <c r="F181" s="115"/>
      <c r="G181" s="115"/>
      <c r="H181" s="115"/>
      <c r="I181" s="115"/>
      <c r="J181" s="115"/>
      <c r="K181" s="115"/>
      <c r="L181" s="115"/>
      <c r="M181" s="115"/>
      <c r="N181" s="115"/>
      <c r="O181" s="115"/>
      <c r="P181" s="115"/>
      <c r="Q181" s="115"/>
      <c r="R181" s="115"/>
      <c r="S181" s="115"/>
      <c r="T181" s="115"/>
      <c r="U181" s="115"/>
      <c r="V181" s="115"/>
    </row>
    <row r="182" spans="1:22" x14ac:dyDescent="0.25">
      <c r="A182" s="115"/>
      <c r="B182" s="115"/>
      <c r="C182" s="115"/>
      <c r="D182" s="115"/>
      <c r="E182" s="115"/>
      <c r="F182" s="115"/>
      <c r="G182" s="115"/>
      <c r="H182" s="115"/>
      <c r="I182" s="115"/>
      <c r="J182" s="115"/>
      <c r="K182" s="115"/>
      <c r="L182" s="115"/>
      <c r="M182" s="115"/>
      <c r="N182" s="115"/>
      <c r="O182" s="115"/>
      <c r="P182" s="115"/>
      <c r="Q182" s="115"/>
      <c r="R182" s="115"/>
      <c r="S182" s="115"/>
      <c r="T182" s="115"/>
      <c r="U182" s="115"/>
      <c r="V182" s="115"/>
    </row>
    <row r="183" spans="1:22" x14ac:dyDescent="0.25">
      <c r="A183" s="115"/>
      <c r="B183" s="115"/>
      <c r="C183" s="115"/>
      <c r="D183" s="115"/>
      <c r="E183" s="115"/>
      <c r="F183" s="115"/>
      <c r="G183" s="115"/>
      <c r="H183" s="115"/>
      <c r="I183" s="115"/>
      <c r="J183" s="115"/>
      <c r="K183" s="115"/>
      <c r="L183" s="115"/>
      <c r="M183" s="115"/>
      <c r="N183" s="115"/>
      <c r="O183" s="115"/>
      <c r="P183" s="115"/>
      <c r="Q183" s="115"/>
      <c r="R183" s="115"/>
      <c r="S183" s="115"/>
      <c r="T183" s="115"/>
      <c r="U183" s="115"/>
      <c r="V183" s="115"/>
    </row>
    <row r="184" spans="1:22" x14ac:dyDescent="0.25">
      <c r="A184" s="115"/>
      <c r="B184" s="115"/>
      <c r="C184" s="115"/>
      <c r="D184" s="115"/>
      <c r="E184" s="115"/>
      <c r="F184" s="115"/>
      <c r="G184" s="115"/>
      <c r="H184" s="115"/>
      <c r="I184" s="115"/>
      <c r="J184" s="115"/>
      <c r="K184" s="115"/>
      <c r="L184" s="115"/>
      <c r="M184" s="115"/>
      <c r="N184" s="115"/>
      <c r="O184" s="115"/>
      <c r="P184" s="115"/>
      <c r="Q184" s="115"/>
      <c r="R184" s="115"/>
      <c r="S184" s="115"/>
      <c r="T184" s="115"/>
      <c r="U184" s="115"/>
      <c r="V184" s="115"/>
    </row>
    <row r="185" spans="1:22" x14ac:dyDescent="0.25">
      <c r="A185" s="115"/>
      <c r="B185" s="115"/>
      <c r="C185" s="115"/>
      <c r="D185" s="115"/>
      <c r="E185" s="115"/>
      <c r="F185" s="115"/>
      <c r="G185" s="115"/>
      <c r="H185" s="115"/>
      <c r="I185" s="115"/>
      <c r="J185" s="115"/>
      <c r="K185" s="115"/>
      <c r="L185" s="115"/>
      <c r="M185" s="115"/>
      <c r="N185" s="115"/>
      <c r="O185" s="115"/>
      <c r="P185" s="115"/>
      <c r="Q185" s="115"/>
      <c r="R185" s="115"/>
      <c r="S185" s="115"/>
      <c r="T185" s="115"/>
      <c r="U185" s="115"/>
      <c r="V185" s="115"/>
    </row>
    <row r="186" spans="1:22" x14ac:dyDescent="0.25">
      <c r="A186" s="115"/>
      <c r="B186" s="115"/>
      <c r="C186" s="115"/>
      <c r="D186" s="115"/>
      <c r="E186" s="115"/>
      <c r="F186" s="115"/>
      <c r="G186" s="115"/>
      <c r="H186" s="115"/>
      <c r="I186" s="115"/>
      <c r="J186" s="115"/>
      <c r="K186" s="115"/>
      <c r="L186" s="115"/>
      <c r="M186" s="115"/>
      <c r="N186" s="115"/>
      <c r="O186" s="115"/>
      <c r="P186" s="115"/>
      <c r="Q186" s="115"/>
      <c r="R186" s="115"/>
      <c r="S186" s="115"/>
      <c r="T186" s="115"/>
      <c r="U186" s="115"/>
      <c r="V186" s="115"/>
    </row>
    <row r="187" spans="1:22" x14ac:dyDescent="0.25">
      <c r="A187" s="115"/>
      <c r="B187" s="115"/>
      <c r="C187" s="115"/>
      <c r="D187" s="115"/>
      <c r="E187" s="115"/>
      <c r="F187" s="115"/>
      <c r="G187" s="115"/>
      <c r="H187" s="115"/>
      <c r="I187" s="115"/>
      <c r="J187" s="115"/>
      <c r="K187" s="115"/>
      <c r="L187" s="115"/>
      <c r="M187" s="115"/>
      <c r="N187" s="115"/>
      <c r="O187" s="115"/>
      <c r="P187" s="115"/>
      <c r="Q187" s="115"/>
      <c r="R187" s="115"/>
      <c r="S187" s="115"/>
      <c r="T187" s="115"/>
      <c r="U187" s="115"/>
      <c r="V187" s="115"/>
    </row>
    <row r="188" spans="1:22" x14ac:dyDescent="0.25">
      <c r="A188" s="115"/>
      <c r="B188" s="115"/>
      <c r="C188" s="115"/>
      <c r="D188" s="115"/>
      <c r="E188" s="115"/>
      <c r="F188" s="115"/>
      <c r="G188" s="115"/>
      <c r="H188" s="115"/>
      <c r="I188" s="115"/>
      <c r="J188" s="115"/>
      <c r="K188" s="115"/>
      <c r="L188" s="115"/>
      <c r="M188" s="115"/>
      <c r="N188" s="115"/>
      <c r="O188" s="115"/>
      <c r="P188" s="115"/>
      <c r="Q188" s="115"/>
      <c r="R188" s="115"/>
      <c r="S188" s="115"/>
      <c r="T188" s="115"/>
      <c r="U188" s="115"/>
      <c r="V188" s="115"/>
    </row>
    <row r="189" spans="1:22" x14ac:dyDescent="0.25">
      <c r="A189" s="115"/>
      <c r="B189" s="115"/>
      <c r="C189" s="115"/>
      <c r="D189" s="115"/>
      <c r="E189" s="115"/>
      <c r="F189" s="115"/>
      <c r="G189" s="115"/>
      <c r="H189" s="115"/>
      <c r="I189" s="115"/>
      <c r="J189" s="115"/>
      <c r="K189" s="115"/>
      <c r="L189" s="115"/>
      <c r="M189" s="115"/>
      <c r="N189" s="115"/>
      <c r="O189" s="115"/>
      <c r="P189" s="115"/>
      <c r="Q189" s="115"/>
      <c r="R189" s="115"/>
      <c r="S189" s="115"/>
      <c r="T189" s="115"/>
      <c r="U189" s="115"/>
      <c r="V189" s="115"/>
    </row>
    <row r="190" spans="1:22" x14ac:dyDescent="0.25">
      <c r="A190" s="115"/>
      <c r="B190" s="115"/>
      <c r="C190" s="115"/>
      <c r="D190" s="115"/>
      <c r="E190" s="115"/>
      <c r="F190" s="115"/>
      <c r="G190" s="115"/>
      <c r="H190" s="115"/>
      <c r="I190" s="115"/>
      <c r="J190" s="115"/>
      <c r="K190" s="115"/>
      <c r="L190" s="115"/>
      <c r="M190" s="115"/>
      <c r="N190" s="115"/>
      <c r="O190" s="115"/>
      <c r="P190" s="115"/>
      <c r="Q190" s="115"/>
      <c r="R190" s="115"/>
      <c r="S190" s="115"/>
      <c r="T190" s="115"/>
      <c r="U190" s="115"/>
      <c r="V190" s="115"/>
    </row>
    <row r="191" spans="1:22" x14ac:dyDescent="0.25">
      <c r="A191" s="115"/>
      <c r="B191" s="115"/>
      <c r="C191" s="115"/>
      <c r="D191" s="115"/>
      <c r="E191" s="115"/>
      <c r="F191" s="115"/>
      <c r="G191" s="115"/>
      <c r="H191" s="115"/>
      <c r="I191" s="115"/>
      <c r="J191" s="115"/>
      <c r="K191" s="115"/>
      <c r="L191" s="115"/>
      <c r="M191" s="115"/>
      <c r="N191" s="115"/>
      <c r="O191" s="115"/>
      <c r="P191" s="115"/>
      <c r="Q191" s="115"/>
      <c r="R191" s="115"/>
      <c r="S191" s="115"/>
      <c r="T191" s="115"/>
      <c r="U191" s="115"/>
      <c r="V191" s="115"/>
    </row>
    <row r="192" spans="1:22" x14ac:dyDescent="0.25">
      <c r="A192" s="115"/>
      <c r="B192" s="115"/>
      <c r="C192" s="115"/>
      <c r="D192" s="115"/>
      <c r="E192" s="115"/>
      <c r="F192" s="115"/>
      <c r="G192" s="115"/>
      <c r="H192" s="115"/>
      <c r="I192" s="115"/>
      <c r="J192" s="115"/>
      <c r="K192" s="115"/>
      <c r="L192" s="115"/>
      <c r="M192" s="115"/>
      <c r="N192" s="115"/>
      <c r="O192" s="115"/>
      <c r="P192" s="115"/>
      <c r="Q192" s="115"/>
      <c r="R192" s="115"/>
      <c r="S192" s="115"/>
      <c r="T192" s="115"/>
      <c r="U192" s="115"/>
      <c r="V192" s="115"/>
    </row>
    <row r="193" spans="1:22" x14ac:dyDescent="0.25">
      <c r="A193" s="115"/>
      <c r="B193" s="115"/>
      <c r="C193" s="115"/>
      <c r="D193" s="115"/>
      <c r="E193" s="115"/>
      <c r="F193" s="115"/>
      <c r="G193" s="115"/>
      <c r="H193" s="115"/>
      <c r="I193" s="115"/>
      <c r="J193" s="115"/>
      <c r="K193" s="115"/>
      <c r="L193" s="115"/>
      <c r="M193" s="115"/>
      <c r="N193" s="115"/>
      <c r="O193" s="115"/>
      <c r="P193" s="115"/>
      <c r="Q193" s="115"/>
      <c r="R193" s="115"/>
      <c r="S193" s="115"/>
      <c r="T193" s="115"/>
      <c r="U193" s="115"/>
      <c r="V193" s="115"/>
    </row>
    <row r="194" spans="1:22" x14ac:dyDescent="0.25">
      <c r="A194" s="115"/>
      <c r="B194" s="115"/>
      <c r="C194" s="115"/>
      <c r="D194" s="115"/>
      <c r="E194" s="115"/>
      <c r="F194" s="115"/>
      <c r="G194" s="115"/>
      <c r="H194" s="115"/>
      <c r="I194" s="115"/>
      <c r="J194" s="115"/>
      <c r="K194" s="115"/>
      <c r="L194" s="115"/>
      <c r="M194" s="115"/>
      <c r="N194" s="115"/>
      <c r="O194" s="115"/>
      <c r="P194" s="115"/>
      <c r="Q194" s="115"/>
      <c r="R194" s="115"/>
      <c r="S194" s="115"/>
      <c r="T194" s="115"/>
      <c r="U194" s="115"/>
      <c r="V194" s="115"/>
    </row>
    <row r="195" spans="1:22" x14ac:dyDescent="0.25">
      <c r="A195" s="115"/>
      <c r="B195" s="115"/>
      <c r="C195" s="115"/>
      <c r="D195" s="115"/>
      <c r="E195" s="115"/>
      <c r="F195" s="115"/>
      <c r="G195" s="115"/>
      <c r="H195" s="115"/>
      <c r="I195" s="115"/>
      <c r="J195" s="115"/>
      <c r="K195" s="115"/>
      <c r="L195" s="115"/>
      <c r="M195" s="115"/>
      <c r="N195" s="115"/>
      <c r="O195" s="115"/>
      <c r="P195" s="115"/>
      <c r="Q195" s="115"/>
      <c r="R195" s="115"/>
      <c r="S195" s="115"/>
      <c r="T195" s="115"/>
      <c r="U195" s="115"/>
      <c r="V195" s="115"/>
    </row>
    <row r="196" spans="1:22" x14ac:dyDescent="0.25">
      <c r="A196" s="115"/>
      <c r="B196" s="115"/>
      <c r="C196" s="115"/>
      <c r="D196" s="115"/>
      <c r="E196" s="115"/>
      <c r="F196" s="115"/>
      <c r="G196" s="115"/>
      <c r="H196" s="115"/>
      <c r="I196" s="115"/>
      <c r="J196" s="115"/>
      <c r="K196" s="115"/>
      <c r="L196" s="115"/>
      <c r="M196" s="115"/>
      <c r="N196" s="115"/>
      <c r="O196" s="115"/>
      <c r="P196" s="115"/>
      <c r="Q196" s="115"/>
      <c r="R196" s="115"/>
      <c r="S196" s="115"/>
      <c r="T196" s="115"/>
      <c r="U196" s="115"/>
      <c r="V196" s="115"/>
    </row>
    <row r="197" spans="1:22" x14ac:dyDescent="0.25">
      <c r="A197" s="115"/>
      <c r="B197" s="115"/>
      <c r="C197" s="115"/>
      <c r="D197" s="115"/>
      <c r="E197" s="115"/>
      <c r="F197" s="115"/>
      <c r="G197" s="115"/>
      <c r="H197" s="115"/>
      <c r="I197" s="115"/>
      <c r="J197" s="115"/>
      <c r="K197" s="115"/>
      <c r="L197" s="115"/>
      <c r="M197" s="115"/>
      <c r="N197" s="115"/>
      <c r="O197" s="115"/>
      <c r="P197" s="115"/>
      <c r="Q197" s="115"/>
      <c r="R197" s="115"/>
      <c r="S197" s="115"/>
      <c r="T197" s="115"/>
      <c r="U197" s="115"/>
      <c r="V197" s="115"/>
    </row>
    <row r="198" spans="1:22" x14ac:dyDescent="0.25">
      <c r="A198" s="115"/>
      <c r="B198" s="115"/>
      <c r="C198" s="115"/>
      <c r="D198" s="115"/>
      <c r="E198" s="115"/>
      <c r="F198" s="115"/>
      <c r="G198" s="115"/>
      <c r="H198" s="115"/>
      <c r="I198" s="115"/>
      <c r="J198" s="115"/>
      <c r="K198" s="115"/>
      <c r="L198" s="115"/>
      <c r="M198" s="115"/>
      <c r="N198" s="115"/>
      <c r="O198" s="115"/>
      <c r="P198" s="115"/>
      <c r="Q198" s="115"/>
      <c r="R198" s="115"/>
      <c r="S198" s="115"/>
      <c r="T198" s="115"/>
      <c r="U198" s="115"/>
      <c r="V198" s="115"/>
    </row>
    <row r="199" spans="1:22" x14ac:dyDescent="0.25">
      <c r="A199" s="115"/>
      <c r="B199" s="115"/>
      <c r="C199" s="115"/>
      <c r="D199" s="115"/>
      <c r="E199" s="115"/>
      <c r="F199" s="115"/>
      <c r="G199" s="115"/>
      <c r="H199" s="115"/>
      <c r="I199" s="115"/>
      <c r="J199" s="115"/>
      <c r="K199" s="115"/>
      <c r="L199" s="115"/>
      <c r="M199" s="115"/>
      <c r="N199" s="115"/>
      <c r="O199" s="115"/>
      <c r="P199" s="115"/>
      <c r="Q199" s="115"/>
      <c r="R199" s="115"/>
      <c r="S199" s="115"/>
      <c r="T199" s="115"/>
      <c r="U199" s="115"/>
      <c r="V199" s="115"/>
    </row>
    <row r="200" spans="1:22" x14ac:dyDescent="0.25">
      <c r="A200" s="115"/>
      <c r="B200" s="115"/>
      <c r="C200" s="115"/>
      <c r="D200" s="115"/>
      <c r="E200" s="115"/>
      <c r="F200" s="115"/>
      <c r="G200" s="115"/>
      <c r="H200" s="115"/>
      <c r="I200" s="115"/>
      <c r="J200" s="115"/>
      <c r="K200" s="115"/>
      <c r="L200" s="115"/>
      <c r="M200" s="115"/>
      <c r="N200" s="115"/>
      <c r="O200" s="115"/>
      <c r="P200" s="115"/>
      <c r="Q200" s="115"/>
      <c r="R200" s="115"/>
      <c r="S200" s="115"/>
      <c r="T200" s="115"/>
      <c r="U200" s="115"/>
      <c r="V200" s="115"/>
    </row>
    <row r="201" spans="1:22" x14ac:dyDescent="0.25">
      <c r="A201" s="115"/>
      <c r="B201" s="115"/>
      <c r="C201" s="115"/>
      <c r="D201" s="115"/>
      <c r="E201" s="115"/>
      <c r="F201" s="115"/>
      <c r="G201" s="115"/>
      <c r="H201" s="115"/>
      <c r="I201" s="115"/>
      <c r="J201" s="115"/>
      <c r="K201" s="115"/>
      <c r="L201" s="115"/>
      <c r="M201" s="115"/>
      <c r="N201" s="115"/>
      <c r="O201" s="115"/>
      <c r="P201" s="115"/>
      <c r="Q201" s="115"/>
      <c r="R201" s="115"/>
      <c r="S201" s="115"/>
      <c r="T201" s="115"/>
      <c r="U201" s="115"/>
      <c r="V201" s="115"/>
    </row>
    <row r="202" spans="1:22" x14ac:dyDescent="0.25">
      <c r="A202" s="115"/>
      <c r="B202" s="115"/>
      <c r="C202" s="115"/>
      <c r="D202" s="115"/>
      <c r="E202" s="115"/>
      <c r="F202" s="115"/>
      <c r="G202" s="115"/>
      <c r="H202" s="115"/>
      <c r="I202" s="115"/>
      <c r="J202" s="115"/>
      <c r="K202" s="115"/>
      <c r="L202" s="115"/>
      <c r="M202" s="115"/>
      <c r="N202" s="115"/>
      <c r="O202" s="115"/>
      <c r="P202" s="115"/>
      <c r="Q202" s="115"/>
      <c r="R202" s="115"/>
      <c r="S202" s="115"/>
      <c r="T202" s="115"/>
      <c r="U202" s="115"/>
      <c r="V202" s="115"/>
    </row>
    <row r="203" spans="1:22" x14ac:dyDescent="0.25">
      <c r="A203" s="115"/>
      <c r="B203" s="115"/>
      <c r="C203" s="115"/>
      <c r="D203" s="115"/>
      <c r="E203" s="115"/>
      <c r="F203" s="115"/>
      <c r="G203" s="115"/>
      <c r="H203" s="115"/>
      <c r="I203" s="115"/>
      <c r="J203" s="115"/>
      <c r="K203" s="115"/>
      <c r="L203" s="115"/>
      <c r="M203" s="115"/>
      <c r="N203" s="115"/>
      <c r="O203" s="115"/>
      <c r="P203" s="115"/>
      <c r="Q203" s="115"/>
      <c r="R203" s="115"/>
      <c r="S203" s="115"/>
      <c r="T203" s="115"/>
      <c r="U203" s="115"/>
      <c r="V203" s="115"/>
    </row>
    <row r="204" spans="1:22" x14ac:dyDescent="0.25">
      <c r="A204" s="115"/>
      <c r="B204" s="115"/>
      <c r="C204" s="115"/>
      <c r="D204" s="115"/>
      <c r="E204" s="115"/>
      <c r="F204" s="115"/>
      <c r="G204" s="115"/>
      <c r="H204" s="115"/>
      <c r="I204" s="115"/>
      <c r="J204" s="115"/>
      <c r="K204" s="115"/>
      <c r="L204" s="115"/>
      <c r="M204" s="115"/>
      <c r="N204" s="115"/>
      <c r="O204" s="115"/>
      <c r="P204" s="115"/>
      <c r="Q204" s="115"/>
      <c r="R204" s="115"/>
      <c r="S204" s="115"/>
      <c r="T204" s="115"/>
      <c r="U204" s="115"/>
      <c r="V204" s="115"/>
    </row>
    <row r="205" spans="1:22" x14ac:dyDescent="0.25">
      <c r="A205" s="115"/>
      <c r="B205" s="115"/>
      <c r="C205" s="115"/>
      <c r="D205" s="115"/>
      <c r="E205" s="115"/>
      <c r="F205" s="115"/>
      <c r="G205" s="115"/>
      <c r="H205" s="115"/>
      <c r="I205" s="115"/>
      <c r="J205" s="115"/>
      <c r="K205" s="115"/>
      <c r="L205" s="115"/>
      <c r="M205" s="115"/>
      <c r="N205" s="115"/>
      <c r="O205" s="115"/>
      <c r="P205" s="115"/>
      <c r="Q205" s="115"/>
      <c r="R205" s="115"/>
      <c r="S205" s="115"/>
      <c r="T205" s="115"/>
      <c r="U205" s="115"/>
      <c r="V205" s="115"/>
    </row>
    <row r="206" spans="1:22" x14ac:dyDescent="0.25">
      <c r="A206" s="115"/>
      <c r="B206" s="115"/>
      <c r="C206" s="115"/>
      <c r="D206" s="115"/>
      <c r="E206" s="115"/>
      <c r="F206" s="115"/>
      <c r="G206" s="115"/>
      <c r="H206" s="115"/>
      <c r="I206" s="115"/>
      <c r="J206" s="115"/>
      <c r="K206" s="115"/>
      <c r="L206" s="115"/>
      <c r="M206" s="115"/>
      <c r="N206" s="115"/>
      <c r="O206" s="115"/>
      <c r="P206" s="115"/>
      <c r="Q206" s="115"/>
      <c r="R206" s="115"/>
      <c r="S206" s="115"/>
      <c r="T206" s="115"/>
      <c r="U206" s="115"/>
      <c r="V206" s="115"/>
    </row>
    <row r="207" spans="1:22" x14ac:dyDescent="0.25">
      <c r="A207" s="115"/>
      <c r="B207" s="115"/>
      <c r="C207" s="115"/>
      <c r="D207" s="115"/>
      <c r="E207" s="115"/>
      <c r="F207" s="115"/>
      <c r="G207" s="115"/>
      <c r="H207" s="115"/>
      <c r="I207" s="115"/>
      <c r="J207" s="115"/>
      <c r="K207" s="115"/>
      <c r="L207" s="115"/>
      <c r="M207" s="115"/>
      <c r="N207" s="115"/>
      <c r="O207" s="115"/>
      <c r="P207" s="115"/>
      <c r="Q207" s="115"/>
      <c r="R207" s="115"/>
      <c r="S207" s="115"/>
      <c r="T207" s="115"/>
      <c r="U207" s="115"/>
      <c r="V207" s="115"/>
    </row>
    <row r="208" spans="1:22" x14ac:dyDescent="0.25">
      <c r="A208" s="115"/>
      <c r="B208" s="115"/>
      <c r="C208" s="115"/>
      <c r="D208" s="115"/>
      <c r="E208" s="115"/>
      <c r="F208" s="115"/>
      <c r="G208" s="115"/>
      <c r="H208" s="115"/>
      <c r="I208" s="115"/>
      <c r="J208" s="115"/>
      <c r="K208" s="115"/>
      <c r="L208" s="115"/>
      <c r="M208" s="115"/>
      <c r="N208" s="115"/>
      <c r="O208" s="115"/>
      <c r="P208" s="115"/>
      <c r="Q208" s="115"/>
      <c r="R208" s="115"/>
      <c r="S208" s="115"/>
      <c r="T208" s="115"/>
      <c r="U208" s="115"/>
      <c r="V208" s="115"/>
    </row>
    <row r="209" spans="1:22" x14ac:dyDescent="0.25">
      <c r="A209" s="115"/>
      <c r="B209" s="115"/>
      <c r="C209" s="115"/>
      <c r="D209" s="115"/>
      <c r="E209" s="115"/>
      <c r="F209" s="115"/>
      <c r="G209" s="115"/>
      <c r="H209" s="115"/>
      <c r="I209" s="115"/>
      <c r="J209" s="115"/>
      <c r="K209" s="115"/>
      <c r="L209" s="115"/>
      <c r="M209" s="115"/>
      <c r="N209" s="115"/>
      <c r="O209" s="115"/>
      <c r="P209" s="115"/>
      <c r="Q209" s="115"/>
      <c r="R209" s="115"/>
      <c r="S209" s="115"/>
      <c r="T209" s="115"/>
      <c r="U209" s="115"/>
      <c r="V209" s="115"/>
    </row>
    <row r="210" spans="1:22" x14ac:dyDescent="0.25">
      <c r="A210" s="115"/>
      <c r="B210" s="115"/>
      <c r="C210" s="115"/>
      <c r="D210" s="115"/>
      <c r="E210" s="115"/>
      <c r="F210" s="115"/>
      <c r="G210" s="115"/>
      <c r="H210" s="115"/>
      <c r="I210" s="115"/>
      <c r="J210" s="115"/>
      <c r="K210" s="115"/>
      <c r="L210" s="115"/>
      <c r="M210" s="115"/>
      <c r="N210" s="115"/>
      <c r="O210" s="115"/>
      <c r="P210" s="115"/>
      <c r="Q210" s="115"/>
      <c r="R210" s="115"/>
      <c r="S210" s="115"/>
      <c r="T210" s="115"/>
      <c r="U210" s="115"/>
      <c r="V210" s="115"/>
    </row>
    <row r="211" spans="1:22" x14ac:dyDescent="0.25">
      <c r="A211" s="115"/>
      <c r="B211" s="115"/>
      <c r="C211" s="115"/>
      <c r="D211" s="115"/>
      <c r="E211" s="115"/>
      <c r="F211" s="115"/>
      <c r="G211" s="115"/>
      <c r="H211" s="115"/>
      <c r="I211" s="115"/>
      <c r="J211" s="115"/>
      <c r="K211" s="115"/>
      <c r="L211" s="115"/>
      <c r="M211" s="115"/>
      <c r="N211" s="115"/>
      <c r="O211" s="115"/>
      <c r="P211" s="115"/>
      <c r="Q211" s="115"/>
      <c r="R211" s="115"/>
      <c r="S211" s="115"/>
      <c r="T211" s="115"/>
      <c r="U211" s="115"/>
      <c r="V211" s="115"/>
    </row>
    <row r="212" spans="1:22" x14ac:dyDescent="0.25">
      <c r="A212" s="115"/>
      <c r="B212" s="115"/>
      <c r="C212" s="115"/>
      <c r="D212" s="115"/>
      <c r="E212" s="115"/>
      <c r="F212" s="115"/>
      <c r="G212" s="115"/>
      <c r="H212" s="115"/>
      <c r="I212" s="115"/>
      <c r="J212" s="115"/>
      <c r="K212" s="115"/>
      <c r="L212" s="115"/>
      <c r="M212" s="115"/>
      <c r="N212" s="115"/>
      <c r="O212" s="115"/>
      <c r="P212" s="115"/>
      <c r="Q212" s="115"/>
      <c r="R212" s="115"/>
      <c r="S212" s="115"/>
      <c r="T212" s="115"/>
      <c r="U212" s="115"/>
      <c r="V212" s="115"/>
    </row>
    <row r="213" spans="1:22" x14ac:dyDescent="0.25">
      <c r="A213" s="115"/>
      <c r="B213" s="115"/>
      <c r="C213" s="115"/>
      <c r="D213" s="115"/>
      <c r="E213" s="115"/>
      <c r="F213" s="115"/>
      <c r="G213" s="115"/>
      <c r="H213" s="115"/>
      <c r="I213" s="115"/>
      <c r="J213" s="115"/>
      <c r="K213" s="115"/>
      <c r="L213" s="115"/>
      <c r="M213" s="115"/>
      <c r="N213" s="115"/>
      <c r="O213" s="115"/>
      <c r="P213" s="115"/>
      <c r="Q213" s="115"/>
      <c r="R213" s="115"/>
      <c r="S213" s="115"/>
      <c r="T213" s="115"/>
      <c r="U213" s="115"/>
      <c r="V213" s="115"/>
    </row>
    <row r="214" spans="1:22" x14ac:dyDescent="0.25">
      <c r="A214" s="115"/>
      <c r="B214" s="115"/>
      <c r="C214" s="115"/>
      <c r="D214" s="115"/>
      <c r="E214" s="115"/>
      <c r="F214" s="115"/>
      <c r="G214" s="115"/>
      <c r="H214" s="115"/>
      <c r="I214" s="115"/>
      <c r="J214" s="115"/>
      <c r="K214" s="115"/>
      <c r="L214" s="115"/>
      <c r="M214" s="115"/>
      <c r="N214" s="115"/>
      <c r="O214" s="115"/>
      <c r="P214" s="115"/>
      <c r="Q214" s="115"/>
      <c r="R214" s="115"/>
      <c r="S214" s="115"/>
      <c r="T214" s="115"/>
      <c r="U214" s="115"/>
      <c r="V214" s="115"/>
    </row>
    <row r="215" spans="1:22" x14ac:dyDescent="0.25">
      <c r="A215" s="115"/>
      <c r="B215" s="115"/>
      <c r="C215" s="115"/>
      <c r="D215" s="115"/>
      <c r="E215" s="115"/>
      <c r="F215" s="115"/>
      <c r="G215" s="115"/>
      <c r="H215" s="115"/>
      <c r="I215" s="115"/>
      <c r="J215" s="115"/>
      <c r="K215" s="115"/>
      <c r="L215" s="115"/>
      <c r="M215" s="115"/>
      <c r="N215" s="115"/>
      <c r="O215" s="115"/>
      <c r="P215" s="115"/>
      <c r="Q215" s="115"/>
      <c r="R215" s="115"/>
      <c r="S215" s="115"/>
      <c r="T215" s="115"/>
      <c r="U215" s="115"/>
      <c r="V215" s="115"/>
    </row>
    <row r="216" spans="1:22" x14ac:dyDescent="0.25">
      <c r="A216" s="115"/>
      <c r="B216" s="115"/>
      <c r="C216" s="115"/>
      <c r="D216" s="115"/>
      <c r="E216" s="115"/>
      <c r="F216" s="115"/>
      <c r="G216" s="115"/>
      <c r="H216" s="115"/>
      <c r="I216" s="115"/>
      <c r="J216" s="115"/>
      <c r="K216" s="115"/>
      <c r="L216" s="115"/>
      <c r="M216" s="115"/>
      <c r="N216" s="115"/>
      <c r="O216" s="115"/>
      <c r="P216" s="115"/>
      <c r="Q216" s="115"/>
      <c r="R216" s="115"/>
      <c r="S216" s="115"/>
      <c r="T216" s="115"/>
      <c r="U216" s="115"/>
      <c r="V216" s="115"/>
    </row>
    <row r="217" spans="1:22" x14ac:dyDescent="0.25">
      <c r="A217" s="115"/>
      <c r="B217" s="115"/>
      <c r="C217" s="115"/>
      <c r="D217" s="115"/>
      <c r="E217" s="115"/>
      <c r="F217" s="115"/>
      <c r="G217" s="115"/>
      <c r="H217" s="115"/>
      <c r="I217" s="115"/>
      <c r="J217" s="115"/>
      <c r="K217" s="115"/>
      <c r="L217" s="115"/>
      <c r="M217" s="115"/>
      <c r="N217" s="115"/>
      <c r="O217" s="115"/>
      <c r="P217" s="115"/>
      <c r="Q217" s="115"/>
      <c r="R217" s="115"/>
      <c r="S217" s="115"/>
      <c r="T217" s="115"/>
      <c r="U217" s="115"/>
      <c r="V217" s="115"/>
    </row>
    <row r="218" spans="1:22" x14ac:dyDescent="0.25">
      <c r="A218" s="115"/>
      <c r="B218" s="115"/>
      <c r="C218" s="115"/>
      <c r="D218" s="115"/>
      <c r="E218" s="115"/>
      <c r="F218" s="115"/>
      <c r="G218" s="115"/>
      <c r="H218" s="115"/>
      <c r="I218" s="115"/>
      <c r="J218" s="115"/>
      <c r="K218" s="115"/>
      <c r="L218" s="115"/>
      <c r="M218" s="115"/>
      <c r="N218" s="115"/>
      <c r="O218" s="115"/>
      <c r="P218" s="115"/>
      <c r="Q218" s="115"/>
      <c r="R218" s="115"/>
      <c r="S218" s="115"/>
      <c r="T218" s="115"/>
      <c r="U218" s="115"/>
      <c r="V218" s="115"/>
    </row>
    <row r="219" spans="1:22" x14ac:dyDescent="0.25">
      <c r="A219" s="115"/>
      <c r="B219" s="115"/>
      <c r="C219" s="115"/>
      <c r="D219" s="115"/>
      <c r="E219" s="115"/>
      <c r="F219" s="115"/>
      <c r="G219" s="115"/>
      <c r="H219" s="115"/>
      <c r="I219" s="115"/>
      <c r="J219" s="115"/>
      <c r="K219" s="115"/>
      <c r="L219" s="115"/>
      <c r="M219" s="115"/>
      <c r="N219" s="115"/>
      <c r="O219" s="115"/>
      <c r="P219" s="115"/>
      <c r="Q219" s="115"/>
      <c r="R219" s="115"/>
      <c r="S219" s="115"/>
      <c r="T219" s="115"/>
      <c r="U219" s="115"/>
      <c r="V219" s="115"/>
    </row>
    <row r="220" spans="1:22" x14ac:dyDescent="0.25">
      <c r="A220" s="115"/>
      <c r="B220" s="115"/>
      <c r="C220" s="115"/>
      <c r="D220" s="115"/>
      <c r="E220" s="115"/>
      <c r="F220" s="115"/>
      <c r="G220" s="115"/>
      <c r="H220" s="115"/>
      <c r="I220" s="115"/>
      <c r="J220" s="115"/>
      <c r="K220" s="115"/>
      <c r="L220" s="115"/>
      <c r="M220" s="115"/>
      <c r="N220" s="115"/>
      <c r="O220" s="115"/>
      <c r="P220" s="115"/>
      <c r="Q220" s="115"/>
      <c r="R220" s="115"/>
      <c r="S220" s="115"/>
      <c r="T220" s="115"/>
      <c r="U220" s="115"/>
      <c r="V220" s="115"/>
    </row>
    <row r="221" spans="1:22" x14ac:dyDescent="0.25">
      <c r="A221" s="115"/>
      <c r="B221" s="115"/>
      <c r="C221" s="115"/>
      <c r="D221" s="115"/>
      <c r="E221" s="115"/>
      <c r="F221" s="115"/>
      <c r="G221" s="115"/>
      <c r="H221" s="115"/>
      <c r="I221" s="115"/>
      <c r="J221" s="115"/>
      <c r="K221" s="115"/>
      <c r="L221" s="115"/>
      <c r="M221" s="115"/>
      <c r="N221" s="115"/>
      <c r="O221" s="115"/>
      <c r="P221" s="115"/>
      <c r="Q221" s="115"/>
      <c r="R221" s="115"/>
      <c r="S221" s="115"/>
      <c r="T221" s="115"/>
      <c r="U221" s="115"/>
      <c r="V221" s="115"/>
    </row>
    <row r="222" spans="1:22" x14ac:dyDescent="0.25">
      <c r="A222" s="115"/>
      <c r="B222" s="115"/>
      <c r="C222" s="115"/>
      <c r="D222" s="115"/>
      <c r="E222" s="115"/>
      <c r="F222" s="115"/>
      <c r="G222" s="115"/>
      <c r="H222" s="115"/>
      <c r="I222" s="115"/>
      <c r="J222" s="115"/>
      <c r="K222" s="115"/>
      <c r="L222" s="115"/>
      <c r="M222" s="115"/>
      <c r="N222" s="115"/>
      <c r="O222" s="115"/>
      <c r="P222" s="115"/>
      <c r="Q222" s="115"/>
      <c r="R222" s="115"/>
      <c r="S222" s="115"/>
      <c r="T222" s="115"/>
      <c r="U222" s="115"/>
      <c r="V222" s="115"/>
    </row>
    <row r="223" spans="1:22" x14ac:dyDescent="0.25">
      <c r="A223" s="115"/>
      <c r="B223" s="115"/>
      <c r="C223" s="115"/>
      <c r="D223" s="115"/>
      <c r="E223" s="115"/>
      <c r="F223" s="115"/>
      <c r="G223" s="115"/>
      <c r="H223" s="115"/>
      <c r="I223" s="115"/>
      <c r="J223" s="115"/>
      <c r="K223" s="115"/>
      <c r="L223" s="115"/>
      <c r="M223" s="115"/>
      <c r="N223" s="115"/>
      <c r="O223" s="115"/>
      <c r="P223" s="115"/>
      <c r="Q223" s="115"/>
      <c r="R223" s="115"/>
      <c r="S223" s="115"/>
      <c r="T223" s="115"/>
      <c r="U223" s="115"/>
      <c r="V223" s="115"/>
    </row>
    <row r="224" spans="1:22" x14ac:dyDescent="0.25">
      <c r="A224" s="115"/>
      <c r="B224" s="115"/>
      <c r="C224" s="115"/>
      <c r="D224" s="115"/>
      <c r="E224" s="115"/>
      <c r="F224" s="115"/>
      <c r="G224" s="115"/>
      <c r="H224" s="115"/>
      <c r="I224" s="115"/>
      <c r="J224" s="115"/>
      <c r="K224" s="115"/>
      <c r="L224" s="115"/>
      <c r="M224" s="115"/>
      <c r="N224" s="115"/>
      <c r="O224" s="115"/>
      <c r="P224" s="115"/>
      <c r="Q224" s="115"/>
      <c r="R224" s="115"/>
      <c r="S224" s="115"/>
      <c r="T224" s="115"/>
      <c r="U224" s="115"/>
      <c r="V224" s="115"/>
    </row>
    <row r="225" spans="1:22" x14ac:dyDescent="0.25">
      <c r="A225" s="115"/>
      <c r="B225" s="115"/>
      <c r="C225" s="115"/>
      <c r="D225" s="115"/>
      <c r="E225" s="115"/>
      <c r="F225" s="115"/>
      <c r="G225" s="115"/>
      <c r="H225" s="115"/>
      <c r="I225" s="115"/>
      <c r="J225" s="115"/>
      <c r="K225" s="115"/>
      <c r="L225" s="115"/>
      <c r="M225" s="115"/>
      <c r="N225" s="115"/>
      <c r="O225" s="115"/>
      <c r="P225" s="115"/>
      <c r="Q225" s="115"/>
      <c r="R225" s="115"/>
      <c r="S225" s="115"/>
      <c r="T225" s="115"/>
      <c r="U225" s="115"/>
      <c r="V225" s="115"/>
    </row>
    <row r="226" spans="1:22" x14ac:dyDescent="0.25">
      <c r="A226" s="115"/>
      <c r="B226" s="115"/>
      <c r="C226" s="115"/>
      <c r="D226" s="115"/>
      <c r="E226" s="115"/>
      <c r="F226" s="115"/>
      <c r="G226" s="115"/>
      <c r="H226" s="115"/>
      <c r="I226" s="115"/>
      <c r="J226" s="115"/>
      <c r="K226" s="115"/>
      <c r="L226" s="115"/>
      <c r="M226" s="115"/>
      <c r="N226" s="115"/>
      <c r="O226" s="115"/>
      <c r="P226" s="115"/>
      <c r="Q226" s="115"/>
      <c r="R226" s="115"/>
      <c r="S226" s="115"/>
      <c r="T226" s="115"/>
      <c r="U226" s="115"/>
      <c r="V226" s="115"/>
    </row>
    <row r="227" spans="1:22" x14ac:dyDescent="0.25">
      <c r="A227" s="115"/>
      <c r="B227" s="115"/>
      <c r="C227" s="115"/>
      <c r="D227" s="115"/>
      <c r="E227" s="115"/>
      <c r="F227" s="115"/>
      <c r="G227" s="115"/>
      <c r="H227" s="115"/>
      <c r="I227" s="115"/>
      <c r="J227" s="115"/>
      <c r="K227" s="115"/>
      <c r="L227" s="115"/>
      <c r="M227" s="115"/>
      <c r="N227" s="115"/>
      <c r="O227" s="115"/>
      <c r="P227" s="115"/>
      <c r="Q227" s="115"/>
      <c r="R227" s="115"/>
      <c r="S227" s="115"/>
      <c r="T227" s="115"/>
      <c r="U227" s="115"/>
      <c r="V227" s="115"/>
    </row>
    <row r="228" spans="1:22" x14ac:dyDescent="0.25">
      <c r="A228" s="115"/>
      <c r="B228" s="115"/>
      <c r="C228" s="115"/>
      <c r="D228" s="115"/>
      <c r="E228" s="115"/>
      <c r="F228" s="115"/>
      <c r="G228" s="115"/>
      <c r="H228" s="115"/>
      <c r="I228" s="115"/>
      <c r="J228" s="115"/>
      <c r="K228" s="115"/>
      <c r="L228" s="115"/>
      <c r="M228" s="115"/>
      <c r="N228" s="115"/>
      <c r="O228" s="115"/>
      <c r="P228" s="115"/>
      <c r="Q228" s="115"/>
      <c r="R228" s="115"/>
      <c r="S228" s="115"/>
      <c r="T228" s="115"/>
      <c r="U228" s="115"/>
      <c r="V228" s="115"/>
    </row>
    <row r="229" spans="1:22" x14ac:dyDescent="0.25">
      <c r="A229" s="115"/>
      <c r="B229" s="115"/>
      <c r="C229" s="115"/>
      <c r="D229" s="115"/>
      <c r="E229" s="115"/>
      <c r="F229" s="115"/>
      <c r="G229" s="115"/>
      <c r="H229" s="115"/>
      <c r="I229" s="115"/>
      <c r="J229" s="115"/>
      <c r="K229" s="115"/>
      <c r="L229" s="115"/>
      <c r="M229" s="115"/>
      <c r="N229" s="115"/>
      <c r="O229" s="115"/>
      <c r="P229" s="115"/>
      <c r="Q229" s="115"/>
      <c r="R229" s="115"/>
      <c r="S229" s="115"/>
      <c r="T229" s="115"/>
      <c r="U229" s="115"/>
      <c r="V229" s="115"/>
    </row>
    <row r="230" spans="1:22" x14ac:dyDescent="0.25">
      <c r="A230" s="115"/>
      <c r="B230" s="115"/>
      <c r="C230" s="115"/>
      <c r="D230" s="115"/>
      <c r="E230" s="115"/>
      <c r="F230" s="115"/>
      <c r="G230" s="115"/>
      <c r="H230" s="115"/>
      <c r="I230" s="115"/>
      <c r="J230" s="115"/>
      <c r="K230" s="115"/>
      <c r="L230" s="115"/>
      <c r="M230" s="115"/>
      <c r="N230" s="115"/>
      <c r="O230" s="115"/>
      <c r="P230" s="115"/>
      <c r="Q230" s="115"/>
      <c r="R230" s="115"/>
      <c r="S230" s="115"/>
      <c r="T230" s="115"/>
      <c r="U230" s="115"/>
      <c r="V230" s="115"/>
    </row>
    <row r="231" spans="1:22" x14ac:dyDescent="0.25">
      <c r="A231" s="115"/>
      <c r="B231" s="115"/>
      <c r="C231" s="115"/>
      <c r="D231" s="115"/>
      <c r="E231" s="115"/>
      <c r="F231" s="115"/>
      <c r="G231" s="115"/>
      <c r="H231" s="115"/>
      <c r="I231" s="115"/>
      <c r="J231" s="115"/>
      <c r="K231" s="115"/>
      <c r="L231" s="115"/>
      <c r="M231" s="115"/>
      <c r="N231" s="115"/>
      <c r="O231" s="115"/>
      <c r="P231" s="115"/>
      <c r="Q231" s="115"/>
      <c r="R231" s="115"/>
      <c r="S231" s="115"/>
      <c r="T231" s="115"/>
      <c r="U231" s="115"/>
      <c r="V231" s="115"/>
    </row>
    <row r="232" spans="1:22" x14ac:dyDescent="0.25">
      <c r="A232" s="115"/>
      <c r="B232" s="115"/>
      <c r="C232" s="115"/>
      <c r="D232" s="115"/>
      <c r="E232" s="115"/>
      <c r="F232" s="115"/>
      <c r="G232" s="115"/>
      <c r="H232" s="115"/>
      <c r="I232" s="115"/>
      <c r="J232" s="115"/>
      <c r="K232" s="115"/>
      <c r="L232" s="115"/>
      <c r="M232" s="115"/>
      <c r="N232" s="115"/>
      <c r="O232" s="115"/>
      <c r="P232" s="115"/>
      <c r="Q232" s="115"/>
      <c r="R232" s="115"/>
      <c r="S232" s="115"/>
      <c r="T232" s="115"/>
      <c r="U232" s="115"/>
      <c r="V232" s="115"/>
    </row>
    <row r="233" spans="1:22" x14ac:dyDescent="0.25">
      <c r="A233" s="115"/>
      <c r="B233" s="115"/>
      <c r="C233" s="115"/>
      <c r="D233" s="115"/>
      <c r="E233" s="115"/>
      <c r="F233" s="115"/>
      <c r="G233" s="115"/>
      <c r="H233" s="115"/>
      <c r="I233" s="115"/>
      <c r="J233" s="115"/>
      <c r="K233" s="115"/>
      <c r="L233" s="115"/>
      <c r="M233" s="115"/>
      <c r="N233" s="115"/>
      <c r="O233" s="115"/>
      <c r="P233" s="115"/>
      <c r="Q233" s="115"/>
      <c r="R233" s="115"/>
      <c r="S233" s="115"/>
      <c r="T233" s="115"/>
      <c r="U233" s="115"/>
      <c r="V233" s="115"/>
    </row>
    <row r="234" spans="1:22" x14ac:dyDescent="0.25">
      <c r="A234" s="115"/>
      <c r="B234" s="115"/>
      <c r="C234" s="115"/>
      <c r="D234" s="115"/>
      <c r="E234" s="115"/>
      <c r="F234" s="115"/>
      <c r="G234" s="115"/>
      <c r="H234" s="115"/>
      <c r="I234" s="115"/>
      <c r="J234" s="115"/>
      <c r="K234" s="115"/>
      <c r="L234" s="115"/>
      <c r="M234" s="115"/>
      <c r="N234" s="115"/>
      <c r="O234" s="115"/>
      <c r="P234" s="115"/>
      <c r="Q234" s="115"/>
      <c r="R234" s="115"/>
      <c r="S234" s="115"/>
      <c r="T234" s="115"/>
      <c r="U234" s="115"/>
      <c r="V234" s="115"/>
    </row>
    <row r="235" spans="1:22" x14ac:dyDescent="0.25">
      <c r="A235" s="115"/>
      <c r="B235" s="115"/>
      <c r="C235" s="115"/>
      <c r="D235" s="115"/>
      <c r="E235" s="115"/>
      <c r="F235" s="115"/>
      <c r="G235" s="115"/>
      <c r="H235" s="115"/>
      <c r="I235" s="115"/>
      <c r="J235" s="115"/>
      <c r="K235" s="115"/>
      <c r="L235" s="115"/>
      <c r="M235" s="115"/>
      <c r="N235" s="115"/>
      <c r="O235" s="115"/>
      <c r="P235" s="115"/>
      <c r="Q235" s="115"/>
      <c r="R235" s="115"/>
      <c r="S235" s="115"/>
      <c r="T235" s="115"/>
      <c r="U235" s="115"/>
      <c r="V235" s="115"/>
    </row>
    <row r="236" spans="1:22" x14ac:dyDescent="0.25">
      <c r="A236" s="115"/>
      <c r="B236" s="115"/>
      <c r="C236" s="115"/>
      <c r="D236" s="115"/>
      <c r="E236" s="115"/>
      <c r="F236" s="115"/>
      <c r="G236" s="115"/>
      <c r="H236" s="115"/>
      <c r="I236" s="115"/>
      <c r="J236" s="115"/>
      <c r="K236" s="115"/>
      <c r="L236" s="115"/>
      <c r="M236" s="115"/>
      <c r="N236" s="115"/>
      <c r="O236" s="115"/>
      <c r="P236" s="115"/>
      <c r="Q236" s="115"/>
      <c r="R236" s="115"/>
      <c r="S236" s="115"/>
      <c r="T236" s="115"/>
      <c r="U236" s="115"/>
      <c r="V236" s="115"/>
    </row>
    <row r="237" spans="1:22" x14ac:dyDescent="0.25">
      <c r="A237" s="115"/>
      <c r="B237" s="115"/>
      <c r="C237" s="115"/>
      <c r="D237" s="115"/>
      <c r="E237" s="115"/>
      <c r="F237" s="115"/>
      <c r="G237" s="115"/>
      <c r="H237" s="115"/>
      <c r="I237" s="115"/>
      <c r="J237" s="115"/>
      <c r="K237" s="115"/>
      <c r="L237" s="115"/>
      <c r="M237" s="115"/>
      <c r="N237" s="115"/>
      <c r="O237" s="115"/>
      <c r="P237" s="115"/>
      <c r="Q237" s="115"/>
      <c r="R237" s="115"/>
      <c r="S237" s="115"/>
      <c r="T237" s="115"/>
      <c r="U237" s="115"/>
      <c r="V237" s="115"/>
    </row>
    <row r="238" spans="1:22" x14ac:dyDescent="0.25">
      <c r="A238" s="115"/>
      <c r="B238" s="115"/>
      <c r="C238" s="115"/>
      <c r="D238" s="115"/>
      <c r="E238" s="115"/>
      <c r="F238" s="115"/>
      <c r="G238" s="115"/>
      <c r="H238" s="115"/>
      <c r="I238" s="115"/>
      <c r="J238" s="115"/>
      <c r="K238" s="115"/>
      <c r="L238" s="115"/>
      <c r="M238" s="115"/>
      <c r="N238" s="115"/>
      <c r="O238" s="115"/>
      <c r="P238" s="115"/>
      <c r="Q238" s="115"/>
      <c r="R238" s="115"/>
      <c r="S238" s="115"/>
      <c r="T238" s="115"/>
      <c r="U238" s="115"/>
      <c r="V238" s="115"/>
    </row>
    <row r="239" spans="1:22" x14ac:dyDescent="0.25">
      <c r="A239" s="115"/>
      <c r="B239" s="115"/>
      <c r="C239" s="115"/>
      <c r="D239" s="115"/>
      <c r="E239" s="115"/>
      <c r="F239" s="115"/>
      <c r="G239" s="115"/>
      <c r="H239" s="115"/>
      <c r="I239" s="115"/>
      <c r="J239" s="115"/>
      <c r="K239" s="115"/>
      <c r="L239" s="115"/>
      <c r="M239" s="115"/>
      <c r="N239" s="115"/>
      <c r="O239" s="115"/>
      <c r="P239" s="115"/>
      <c r="Q239" s="115"/>
      <c r="R239" s="115"/>
      <c r="S239" s="115"/>
      <c r="T239" s="115"/>
      <c r="U239" s="115"/>
      <c r="V239" s="115"/>
    </row>
    <row r="240" spans="1:22" x14ac:dyDescent="0.25">
      <c r="A240" s="115"/>
      <c r="B240" s="115"/>
      <c r="C240" s="115"/>
      <c r="D240" s="115"/>
      <c r="E240" s="115"/>
      <c r="F240" s="115"/>
      <c r="G240" s="115"/>
      <c r="H240" s="115"/>
      <c r="I240" s="115"/>
      <c r="J240" s="115"/>
      <c r="K240" s="115"/>
      <c r="L240" s="115"/>
      <c r="M240" s="115"/>
      <c r="N240" s="115"/>
      <c r="O240" s="115"/>
      <c r="P240" s="115"/>
      <c r="Q240" s="115"/>
      <c r="R240" s="115"/>
      <c r="S240" s="115"/>
      <c r="T240" s="115"/>
      <c r="U240" s="115"/>
      <c r="V240" s="115"/>
    </row>
    <row r="241" spans="1:22" x14ac:dyDescent="0.25">
      <c r="A241" s="115"/>
      <c r="B241" s="115"/>
      <c r="C241" s="115"/>
      <c r="D241" s="115"/>
      <c r="E241" s="115"/>
      <c r="F241" s="115"/>
      <c r="G241" s="115"/>
      <c r="H241" s="115"/>
      <c r="I241" s="115"/>
      <c r="J241" s="115"/>
      <c r="K241" s="115"/>
      <c r="L241" s="115"/>
      <c r="M241" s="115"/>
      <c r="N241" s="115"/>
      <c r="O241" s="115"/>
      <c r="P241" s="115"/>
      <c r="Q241" s="115"/>
      <c r="R241" s="115"/>
      <c r="S241" s="115"/>
      <c r="T241" s="115"/>
      <c r="U241" s="115"/>
      <c r="V241" s="115"/>
    </row>
    <row r="242" spans="1:22" x14ac:dyDescent="0.25">
      <c r="A242" s="115"/>
      <c r="B242" s="115"/>
      <c r="C242" s="115"/>
      <c r="D242" s="115"/>
      <c r="E242" s="115"/>
      <c r="F242" s="115"/>
      <c r="G242" s="115"/>
      <c r="H242" s="115"/>
      <c r="I242" s="115"/>
      <c r="J242" s="115"/>
      <c r="K242" s="115"/>
      <c r="L242" s="115"/>
      <c r="M242" s="115"/>
      <c r="N242" s="115"/>
      <c r="O242" s="115"/>
      <c r="P242" s="115"/>
      <c r="Q242" s="115"/>
      <c r="R242" s="115"/>
      <c r="S242" s="115"/>
      <c r="T242" s="115"/>
      <c r="U242" s="115"/>
      <c r="V242" s="115"/>
    </row>
    <row r="243" spans="1:22" x14ac:dyDescent="0.25">
      <c r="A243" s="115"/>
      <c r="B243" s="115"/>
      <c r="C243" s="115"/>
      <c r="D243" s="115"/>
      <c r="E243" s="115"/>
      <c r="F243" s="115"/>
      <c r="G243" s="115"/>
      <c r="H243" s="115"/>
      <c r="I243" s="115"/>
      <c r="J243" s="115"/>
      <c r="K243" s="115"/>
      <c r="L243" s="115"/>
      <c r="M243" s="115"/>
      <c r="N243" s="115"/>
      <c r="O243" s="115"/>
      <c r="P243" s="115"/>
      <c r="Q243" s="115"/>
      <c r="R243" s="115"/>
      <c r="S243" s="115"/>
      <c r="T243" s="115"/>
      <c r="U243" s="115"/>
      <c r="V243" s="115"/>
    </row>
    <row r="244" spans="1:22" x14ac:dyDescent="0.25">
      <c r="A244" s="115"/>
      <c r="B244" s="115"/>
      <c r="C244" s="115"/>
      <c r="D244" s="115"/>
      <c r="E244" s="115"/>
      <c r="F244" s="115"/>
      <c r="G244" s="115"/>
      <c r="H244" s="115"/>
      <c r="I244" s="115"/>
      <c r="J244" s="115"/>
      <c r="K244" s="115"/>
      <c r="L244" s="115"/>
      <c r="M244" s="115"/>
      <c r="N244" s="115"/>
      <c r="O244" s="115"/>
      <c r="P244" s="115"/>
      <c r="Q244" s="115"/>
      <c r="R244" s="115"/>
      <c r="S244" s="115"/>
      <c r="T244" s="115"/>
      <c r="U244" s="115"/>
      <c r="V244" s="115"/>
    </row>
    <row r="245" spans="1:22" x14ac:dyDescent="0.25">
      <c r="A245" s="115"/>
      <c r="B245" s="115"/>
      <c r="C245" s="115"/>
      <c r="D245" s="115"/>
      <c r="E245" s="115"/>
      <c r="F245" s="115"/>
      <c r="G245" s="115"/>
      <c r="H245" s="115"/>
      <c r="I245" s="115"/>
      <c r="J245" s="115"/>
      <c r="K245" s="115"/>
      <c r="L245" s="115"/>
      <c r="M245" s="115"/>
      <c r="N245" s="115"/>
      <c r="O245" s="115"/>
      <c r="P245" s="115"/>
      <c r="Q245" s="115"/>
      <c r="R245" s="115"/>
      <c r="S245" s="115"/>
      <c r="T245" s="115"/>
      <c r="U245" s="115"/>
      <c r="V245" s="115"/>
    </row>
    <row r="246" spans="1:22" x14ac:dyDescent="0.25">
      <c r="A246" s="115"/>
      <c r="B246" s="115"/>
      <c r="C246" s="115"/>
      <c r="D246" s="115"/>
      <c r="E246" s="115"/>
      <c r="F246" s="115"/>
      <c r="G246" s="115"/>
      <c r="H246" s="115"/>
      <c r="I246" s="115"/>
      <c r="J246" s="115"/>
      <c r="K246" s="115"/>
      <c r="L246" s="115"/>
      <c r="M246" s="115"/>
      <c r="N246" s="115"/>
      <c r="O246" s="115"/>
      <c r="P246" s="115"/>
      <c r="Q246" s="115"/>
      <c r="R246" s="115"/>
      <c r="S246" s="115"/>
      <c r="T246" s="115"/>
      <c r="U246" s="115"/>
      <c r="V246" s="115"/>
    </row>
    <row r="247" spans="1:22" x14ac:dyDescent="0.25">
      <c r="A247" s="115"/>
      <c r="B247" s="115"/>
      <c r="C247" s="115"/>
      <c r="D247" s="115"/>
      <c r="E247" s="115"/>
      <c r="F247" s="115"/>
      <c r="G247" s="115"/>
      <c r="H247" s="115"/>
      <c r="I247" s="115"/>
      <c r="J247" s="115"/>
      <c r="K247" s="115"/>
      <c r="L247" s="115"/>
      <c r="M247" s="115"/>
      <c r="N247" s="115"/>
      <c r="O247" s="115"/>
      <c r="P247" s="115"/>
      <c r="Q247" s="115"/>
      <c r="R247" s="115"/>
      <c r="S247" s="115"/>
      <c r="T247" s="115"/>
      <c r="U247" s="115"/>
      <c r="V247" s="115"/>
    </row>
    <row r="248" spans="1:22" x14ac:dyDescent="0.25">
      <c r="A248" s="115"/>
      <c r="B248" s="115"/>
      <c r="C248" s="115"/>
      <c r="D248" s="115"/>
      <c r="E248" s="115"/>
      <c r="F248" s="115"/>
      <c r="G248" s="115"/>
      <c r="H248" s="115"/>
      <c r="I248" s="115"/>
      <c r="J248" s="115"/>
      <c r="K248" s="115"/>
      <c r="L248" s="115"/>
      <c r="M248" s="115"/>
      <c r="N248" s="115"/>
      <c r="O248" s="115"/>
      <c r="P248" s="115"/>
      <c r="Q248" s="115"/>
      <c r="R248" s="115"/>
      <c r="S248" s="115"/>
      <c r="T248" s="115"/>
      <c r="U248" s="115"/>
      <c r="V248" s="115"/>
    </row>
    <row r="249" spans="1:22" x14ac:dyDescent="0.25">
      <c r="A249" s="115"/>
      <c r="B249" s="115"/>
      <c r="C249" s="115"/>
      <c r="D249" s="115"/>
      <c r="E249" s="115"/>
      <c r="F249" s="115"/>
      <c r="G249" s="115"/>
      <c r="H249" s="115"/>
      <c r="I249" s="115"/>
      <c r="J249" s="115"/>
      <c r="K249" s="115"/>
      <c r="L249" s="115"/>
      <c r="M249" s="115"/>
      <c r="N249" s="115"/>
      <c r="O249" s="115"/>
      <c r="P249" s="115"/>
      <c r="Q249" s="115"/>
      <c r="R249" s="115"/>
      <c r="S249" s="115"/>
      <c r="T249" s="115"/>
      <c r="U249" s="115"/>
      <c r="V249" s="115"/>
    </row>
    <row r="250" spans="1:22" x14ac:dyDescent="0.25">
      <c r="A250" s="115"/>
      <c r="B250" s="115"/>
      <c r="C250" s="115"/>
      <c r="D250" s="115"/>
      <c r="E250" s="115"/>
      <c r="F250" s="115"/>
      <c r="G250" s="115"/>
      <c r="H250" s="115"/>
      <c r="I250" s="115"/>
      <c r="J250" s="115"/>
      <c r="K250" s="115"/>
      <c r="L250" s="115"/>
      <c r="M250" s="115"/>
      <c r="N250" s="115"/>
      <c r="O250" s="115"/>
      <c r="P250" s="115"/>
      <c r="Q250" s="115"/>
      <c r="R250" s="115"/>
      <c r="S250" s="115"/>
      <c r="T250" s="115"/>
      <c r="U250" s="115"/>
      <c r="V250" s="115"/>
    </row>
    <row r="251" spans="1:22" x14ac:dyDescent="0.25">
      <c r="A251" s="115"/>
      <c r="B251" s="115"/>
      <c r="C251" s="115"/>
      <c r="D251" s="115"/>
      <c r="E251" s="115"/>
      <c r="F251" s="115"/>
      <c r="G251" s="115"/>
      <c r="H251" s="115"/>
      <c r="I251" s="115"/>
      <c r="J251" s="115"/>
      <c r="K251" s="115"/>
      <c r="L251" s="115"/>
      <c r="M251" s="115"/>
      <c r="N251" s="115"/>
      <c r="O251" s="115"/>
      <c r="P251" s="115"/>
      <c r="Q251" s="115"/>
      <c r="R251" s="115"/>
      <c r="S251" s="115"/>
      <c r="T251" s="115"/>
      <c r="U251" s="115"/>
      <c r="V251" s="115"/>
    </row>
    <row r="252" spans="1:22" x14ac:dyDescent="0.25">
      <c r="A252" s="115"/>
      <c r="B252" s="115"/>
      <c r="C252" s="115"/>
      <c r="D252" s="115"/>
      <c r="E252" s="115"/>
      <c r="F252" s="115"/>
      <c r="G252" s="115"/>
      <c r="H252" s="115"/>
      <c r="I252" s="115"/>
      <c r="J252" s="115"/>
      <c r="K252" s="115"/>
      <c r="L252" s="115"/>
      <c r="M252" s="115"/>
      <c r="N252" s="115"/>
      <c r="O252" s="115"/>
      <c r="P252" s="115"/>
      <c r="Q252" s="115"/>
      <c r="R252" s="115"/>
      <c r="S252" s="115"/>
      <c r="T252" s="115"/>
      <c r="U252" s="115"/>
      <c r="V252" s="115"/>
    </row>
    <row r="253" spans="1:22" x14ac:dyDescent="0.25">
      <c r="A253" s="115"/>
      <c r="B253" s="115"/>
      <c r="C253" s="115"/>
      <c r="D253" s="115"/>
      <c r="E253" s="115"/>
      <c r="F253" s="115"/>
      <c r="G253" s="115"/>
      <c r="H253" s="115"/>
      <c r="I253" s="115"/>
      <c r="J253" s="115"/>
      <c r="K253" s="115"/>
      <c r="L253" s="115"/>
      <c r="M253" s="115"/>
      <c r="N253" s="115"/>
      <c r="O253" s="115"/>
      <c r="P253" s="115"/>
      <c r="Q253" s="115"/>
      <c r="R253" s="115"/>
      <c r="S253" s="115"/>
      <c r="T253" s="115"/>
      <c r="U253" s="115"/>
      <c r="V253" s="115"/>
    </row>
    <row r="254" spans="1:22" x14ac:dyDescent="0.25">
      <c r="A254" s="115"/>
      <c r="B254" s="115"/>
      <c r="C254" s="115"/>
      <c r="D254" s="115"/>
      <c r="E254" s="115"/>
      <c r="F254" s="115"/>
      <c r="G254" s="115"/>
      <c r="H254" s="115"/>
      <c r="I254" s="115"/>
      <c r="J254" s="115"/>
      <c r="K254" s="115"/>
      <c r="L254" s="115"/>
      <c r="M254" s="115"/>
      <c r="N254" s="115"/>
      <c r="O254" s="115"/>
      <c r="P254" s="115"/>
      <c r="Q254" s="115"/>
      <c r="R254" s="115"/>
      <c r="S254" s="115"/>
      <c r="T254" s="115"/>
      <c r="U254" s="115"/>
      <c r="V254" s="115"/>
    </row>
    <row r="255" spans="1:22" x14ac:dyDescent="0.25">
      <c r="A255" s="115"/>
      <c r="B255" s="115"/>
      <c r="C255" s="115"/>
      <c r="D255" s="115"/>
      <c r="E255" s="115"/>
      <c r="F255" s="115"/>
      <c r="G255" s="115"/>
      <c r="H255" s="115"/>
      <c r="I255" s="115"/>
      <c r="J255" s="115"/>
      <c r="K255" s="115"/>
      <c r="L255" s="115"/>
      <c r="M255" s="115"/>
      <c r="N255" s="115"/>
      <c r="O255" s="115"/>
      <c r="P255" s="115"/>
      <c r="Q255" s="115"/>
      <c r="R255" s="115"/>
      <c r="S255" s="115"/>
      <c r="T255" s="115"/>
      <c r="U255" s="115"/>
      <c r="V255" s="115"/>
    </row>
    <row r="256" spans="1:22" x14ac:dyDescent="0.25">
      <c r="A256" s="115"/>
      <c r="B256" s="115"/>
      <c r="C256" s="115"/>
      <c r="D256" s="115"/>
      <c r="E256" s="115"/>
      <c r="F256" s="115"/>
      <c r="G256" s="115"/>
      <c r="H256" s="115"/>
      <c r="I256" s="115"/>
      <c r="J256" s="115"/>
      <c r="K256" s="115"/>
      <c r="L256" s="115"/>
      <c r="M256" s="115"/>
      <c r="N256" s="115"/>
      <c r="O256" s="115"/>
      <c r="P256" s="115"/>
      <c r="Q256" s="115"/>
      <c r="R256" s="115"/>
      <c r="S256" s="115"/>
      <c r="T256" s="115"/>
      <c r="U256" s="115"/>
      <c r="V256" s="115"/>
    </row>
    <row r="257" spans="1:22" x14ac:dyDescent="0.25">
      <c r="A257" s="115"/>
      <c r="B257" s="115"/>
      <c r="C257" s="115"/>
      <c r="D257" s="115"/>
      <c r="E257" s="115"/>
      <c r="F257" s="115"/>
      <c r="G257" s="115"/>
      <c r="H257" s="115"/>
      <c r="I257" s="115"/>
      <c r="J257" s="115"/>
      <c r="K257" s="115"/>
      <c r="L257" s="115"/>
      <c r="M257" s="115"/>
      <c r="N257" s="115"/>
      <c r="O257" s="115"/>
      <c r="P257" s="115"/>
      <c r="Q257" s="115"/>
      <c r="R257" s="115"/>
      <c r="S257" s="115"/>
      <c r="T257" s="115"/>
      <c r="U257" s="115"/>
      <c r="V257" s="115"/>
    </row>
    <row r="258" spans="1:22" x14ac:dyDescent="0.25">
      <c r="A258" s="115"/>
      <c r="B258" s="115"/>
      <c r="C258" s="115"/>
      <c r="D258" s="115"/>
      <c r="E258" s="115"/>
      <c r="F258" s="115"/>
      <c r="G258" s="115"/>
      <c r="H258" s="115"/>
      <c r="I258" s="115"/>
      <c r="J258" s="115"/>
      <c r="K258" s="115"/>
      <c r="L258" s="115"/>
      <c r="M258" s="115"/>
      <c r="N258" s="115"/>
      <c r="O258" s="115"/>
      <c r="P258" s="115"/>
      <c r="Q258" s="115"/>
      <c r="R258" s="115"/>
      <c r="S258" s="115"/>
      <c r="T258" s="115"/>
      <c r="U258" s="115"/>
      <c r="V258" s="115"/>
    </row>
    <row r="259" spans="1:22" x14ac:dyDescent="0.25">
      <c r="A259" s="115"/>
      <c r="B259" s="115"/>
      <c r="C259" s="115"/>
      <c r="D259" s="115"/>
      <c r="E259" s="115"/>
      <c r="F259" s="115"/>
      <c r="G259" s="115"/>
      <c r="H259" s="115"/>
      <c r="I259" s="115"/>
      <c r="J259" s="115"/>
      <c r="K259" s="115"/>
      <c r="L259" s="115"/>
      <c r="M259" s="115"/>
      <c r="N259" s="115"/>
      <c r="O259" s="115"/>
      <c r="P259" s="115"/>
      <c r="Q259" s="115"/>
      <c r="R259" s="115"/>
      <c r="S259" s="115"/>
      <c r="T259" s="115"/>
      <c r="U259" s="115"/>
      <c r="V259" s="115"/>
    </row>
    <row r="260" spans="1:22" x14ac:dyDescent="0.25">
      <c r="A260" s="115"/>
      <c r="B260" s="115"/>
      <c r="C260" s="115"/>
      <c r="D260" s="115"/>
      <c r="E260" s="115"/>
      <c r="F260" s="115"/>
      <c r="G260" s="115"/>
      <c r="H260" s="115"/>
      <c r="I260" s="115"/>
      <c r="J260" s="115"/>
      <c r="K260" s="115"/>
      <c r="L260" s="115"/>
      <c r="M260" s="115"/>
      <c r="N260" s="115"/>
      <c r="O260" s="115"/>
      <c r="P260" s="115"/>
      <c r="Q260" s="115"/>
      <c r="R260" s="115"/>
      <c r="S260" s="115"/>
      <c r="T260" s="115"/>
      <c r="U260" s="115"/>
      <c r="V260" s="115"/>
    </row>
    <row r="261" spans="1:22" x14ac:dyDescent="0.25">
      <c r="A261" s="115"/>
      <c r="B261" s="115"/>
      <c r="C261" s="115"/>
      <c r="D261" s="115"/>
      <c r="E261" s="115"/>
      <c r="F261" s="115"/>
      <c r="G261" s="115"/>
      <c r="H261" s="115"/>
      <c r="I261" s="115"/>
      <c r="J261" s="115"/>
      <c r="K261" s="115"/>
      <c r="L261" s="115"/>
      <c r="M261" s="115"/>
      <c r="N261" s="115"/>
      <c r="O261" s="115"/>
      <c r="P261" s="115"/>
      <c r="Q261" s="115"/>
      <c r="R261" s="115"/>
      <c r="S261" s="115"/>
      <c r="T261" s="115"/>
      <c r="U261" s="115"/>
      <c r="V261" s="115"/>
    </row>
    <row r="262" spans="1:22" x14ac:dyDescent="0.25">
      <c r="A262" s="115"/>
      <c r="B262" s="115"/>
      <c r="C262" s="115"/>
      <c r="D262" s="115"/>
      <c r="E262" s="115"/>
      <c r="F262" s="115"/>
      <c r="G262" s="115"/>
      <c r="H262" s="115"/>
      <c r="I262" s="115"/>
      <c r="J262" s="115"/>
      <c r="K262" s="115"/>
      <c r="L262" s="115"/>
      <c r="M262" s="115"/>
      <c r="N262" s="115"/>
      <c r="O262" s="115"/>
      <c r="P262" s="115"/>
      <c r="Q262" s="115"/>
      <c r="R262" s="115"/>
      <c r="S262" s="115"/>
      <c r="T262" s="115"/>
      <c r="U262" s="115"/>
      <c r="V262" s="115"/>
    </row>
    <row r="263" spans="1:22" x14ac:dyDescent="0.25">
      <c r="A263" s="115"/>
      <c r="B263" s="115"/>
      <c r="C263" s="115"/>
      <c r="D263" s="115"/>
      <c r="E263" s="115"/>
      <c r="F263" s="115"/>
      <c r="G263" s="115"/>
      <c r="H263" s="115"/>
      <c r="I263" s="115"/>
      <c r="J263" s="115"/>
      <c r="K263" s="115"/>
      <c r="L263" s="115"/>
      <c r="M263" s="115"/>
      <c r="N263" s="115"/>
      <c r="O263" s="115"/>
      <c r="P263" s="115"/>
      <c r="Q263" s="115"/>
      <c r="R263" s="115"/>
      <c r="S263" s="115"/>
      <c r="T263" s="115"/>
      <c r="U263" s="115"/>
      <c r="V263" s="115"/>
    </row>
    <row r="264" spans="1:22" x14ac:dyDescent="0.25">
      <c r="A264" s="115"/>
      <c r="B264" s="115"/>
      <c r="C264" s="115"/>
      <c r="D264" s="115"/>
      <c r="E264" s="115"/>
      <c r="F264" s="115"/>
      <c r="G264" s="115"/>
      <c r="H264" s="115"/>
      <c r="I264" s="115"/>
      <c r="J264" s="115"/>
      <c r="K264" s="115"/>
      <c r="L264" s="115"/>
      <c r="M264" s="115"/>
      <c r="N264" s="115"/>
      <c r="O264" s="115"/>
      <c r="P264" s="115"/>
      <c r="Q264" s="115"/>
      <c r="R264" s="115"/>
      <c r="S264" s="115"/>
      <c r="T264" s="115"/>
      <c r="U264" s="115"/>
      <c r="V264" s="115"/>
    </row>
    <row r="265" spans="1:22" x14ac:dyDescent="0.25">
      <c r="A265" s="115"/>
      <c r="B265" s="115"/>
      <c r="C265" s="115"/>
      <c r="D265" s="115"/>
      <c r="E265" s="115"/>
      <c r="F265" s="115"/>
      <c r="G265" s="115"/>
      <c r="H265" s="115"/>
      <c r="I265" s="115"/>
      <c r="J265" s="115"/>
      <c r="K265" s="115"/>
      <c r="L265" s="115"/>
      <c r="M265" s="115"/>
      <c r="N265" s="115"/>
      <c r="O265" s="115"/>
      <c r="P265" s="115"/>
      <c r="Q265" s="115"/>
      <c r="R265" s="115"/>
      <c r="S265" s="115"/>
      <c r="T265" s="115"/>
      <c r="U265" s="115"/>
      <c r="V265" s="115"/>
    </row>
    <row r="266" spans="1:22" x14ac:dyDescent="0.25">
      <c r="A266" s="115"/>
      <c r="B266" s="115"/>
      <c r="C266" s="115"/>
      <c r="D266" s="115"/>
      <c r="E266" s="115"/>
      <c r="F266" s="115"/>
      <c r="G266" s="115"/>
      <c r="H266" s="115"/>
      <c r="I266" s="115"/>
      <c r="J266" s="115"/>
      <c r="K266" s="115"/>
      <c r="L266" s="115"/>
      <c r="M266" s="115"/>
      <c r="N266" s="115"/>
      <c r="O266" s="115"/>
      <c r="P266" s="115"/>
      <c r="Q266" s="115"/>
      <c r="R266" s="115"/>
      <c r="S266" s="115"/>
      <c r="T266" s="115"/>
      <c r="U266" s="115"/>
      <c r="V266" s="115"/>
    </row>
    <row r="267" spans="1:22" x14ac:dyDescent="0.25">
      <c r="A267" s="115"/>
      <c r="B267" s="115"/>
      <c r="C267" s="115"/>
      <c r="D267" s="115"/>
      <c r="E267" s="115"/>
      <c r="F267" s="115"/>
      <c r="G267" s="115"/>
      <c r="H267" s="115"/>
      <c r="I267" s="115"/>
      <c r="J267" s="115"/>
      <c r="K267" s="115"/>
      <c r="L267" s="115"/>
      <c r="M267" s="115"/>
      <c r="N267" s="115"/>
      <c r="O267" s="115"/>
      <c r="P267" s="115"/>
      <c r="Q267" s="115"/>
      <c r="R267" s="115"/>
      <c r="S267" s="115"/>
      <c r="T267" s="115"/>
      <c r="U267" s="115"/>
      <c r="V267" s="115"/>
    </row>
    <row r="268" spans="1:22" x14ac:dyDescent="0.25">
      <c r="A268" s="115"/>
      <c r="B268" s="115"/>
      <c r="C268" s="115"/>
      <c r="D268" s="115"/>
      <c r="E268" s="115"/>
      <c r="F268" s="115"/>
      <c r="G268" s="115"/>
      <c r="H268" s="115"/>
      <c r="I268" s="115"/>
      <c r="J268" s="115"/>
      <c r="K268" s="115"/>
      <c r="L268" s="115"/>
      <c r="M268" s="115"/>
      <c r="N268" s="115"/>
      <c r="O268" s="115"/>
      <c r="P268" s="115"/>
      <c r="Q268" s="115"/>
      <c r="R268" s="115"/>
      <c r="S268" s="115"/>
      <c r="T268" s="115"/>
      <c r="U268" s="115"/>
      <c r="V268" s="115"/>
    </row>
    <row r="269" spans="1:22" x14ac:dyDescent="0.25">
      <c r="A269" s="115"/>
      <c r="B269" s="115"/>
      <c r="C269" s="115"/>
      <c r="D269" s="115"/>
      <c r="E269" s="115"/>
      <c r="F269" s="115"/>
      <c r="G269" s="115"/>
      <c r="H269" s="115"/>
      <c r="I269" s="115"/>
      <c r="J269" s="115"/>
      <c r="K269" s="115"/>
      <c r="L269" s="115"/>
      <c r="M269" s="115"/>
      <c r="N269" s="115"/>
      <c r="O269" s="115"/>
      <c r="P269" s="115"/>
      <c r="Q269" s="115"/>
      <c r="R269" s="115"/>
      <c r="S269" s="115"/>
      <c r="T269" s="115"/>
      <c r="U269" s="115"/>
      <c r="V269" s="115"/>
    </row>
    <row r="270" spans="1:22" x14ac:dyDescent="0.25">
      <c r="A270" s="115"/>
      <c r="B270" s="115"/>
      <c r="C270" s="115"/>
      <c r="D270" s="115"/>
      <c r="E270" s="115"/>
      <c r="F270" s="115"/>
      <c r="G270" s="115"/>
      <c r="H270" s="115"/>
      <c r="I270" s="115"/>
      <c r="J270" s="115"/>
      <c r="K270" s="115"/>
      <c r="L270" s="115"/>
      <c r="M270" s="115"/>
      <c r="N270" s="115"/>
      <c r="O270" s="115"/>
      <c r="P270" s="115"/>
      <c r="Q270" s="115"/>
      <c r="R270" s="115"/>
      <c r="S270" s="115"/>
      <c r="T270" s="115"/>
      <c r="U270" s="115"/>
      <c r="V270" s="115"/>
    </row>
    <row r="271" spans="1:22" x14ac:dyDescent="0.25">
      <c r="A271" s="115"/>
      <c r="B271" s="115"/>
      <c r="C271" s="115"/>
      <c r="D271" s="115"/>
      <c r="E271" s="115"/>
      <c r="F271" s="115"/>
      <c r="G271" s="115"/>
      <c r="H271" s="115"/>
      <c r="I271" s="115"/>
      <c r="J271" s="115"/>
      <c r="K271" s="115"/>
      <c r="L271" s="115"/>
      <c r="M271" s="115"/>
      <c r="N271" s="115"/>
      <c r="O271" s="115"/>
      <c r="P271" s="115"/>
      <c r="Q271" s="115"/>
      <c r="R271" s="115"/>
      <c r="S271" s="115"/>
      <c r="T271" s="115"/>
      <c r="U271" s="115"/>
      <c r="V271" s="115"/>
    </row>
    <row r="272" spans="1:22" x14ac:dyDescent="0.25">
      <c r="A272" s="115"/>
      <c r="B272" s="115"/>
      <c r="C272" s="115"/>
      <c r="D272" s="115"/>
      <c r="E272" s="115"/>
      <c r="F272" s="115"/>
      <c r="G272" s="115"/>
      <c r="H272" s="115"/>
      <c r="I272" s="115"/>
      <c r="J272" s="115"/>
      <c r="K272" s="115"/>
      <c r="L272" s="115"/>
      <c r="M272" s="115"/>
      <c r="N272" s="115"/>
      <c r="O272" s="115"/>
      <c r="P272" s="115"/>
      <c r="Q272" s="115"/>
      <c r="R272" s="115"/>
      <c r="S272" s="115"/>
      <c r="T272" s="115"/>
      <c r="U272" s="115"/>
      <c r="V272" s="115"/>
    </row>
    <row r="273" spans="1:22" x14ac:dyDescent="0.25">
      <c r="A273" s="115"/>
      <c r="B273" s="115"/>
      <c r="C273" s="115"/>
      <c r="D273" s="115"/>
      <c r="E273" s="115"/>
      <c r="F273" s="115"/>
      <c r="G273" s="115"/>
      <c r="H273" s="115"/>
      <c r="I273" s="115"/>
      <c r="J273" s="115"/>
      <c r="K273" s="115"/>
      <c r="L273" s="115"/>
      <c r="M273" s="115"/>
      <c r="N273" s="115"/>
      <c r="O273" s="115"/>
      <c r="P273" s="115"/>
      <c r="Q273" s="115"/>
      <c r="R273" s="115"/>
      <c r="S273" s="115"/>
      <c r="T273" s="115"/>
      <c r="U273" s="115"/>
      <c r="V273" s="115"/>
    </row>
    <row r="274" spans="1:22" x14ac:dyDescent="0.25">
      <c r="A274" s="115"/>
      <c r="B274" s="115"/>
      <c r="C274" s="115"/>
      <c r="D274" s="115"/>
      <c r="E274" s="115"/>
      <c r="F274" s="115"/>
      <c r="G274" s="115"/>
      <c r="H274" s="115"/>
      <c r="I274" s="115"/>
      <c r="J274" s="115"/>
      <c r="K274" s="115"/>
      <c r="L274" s="115"/>
      <c r="M274" s="115"/>
      <c r="N274" s="115"/>
      <c r="O274" s="115"/>
      <c r="P274" s="115"/>
      <c r="Q274" s="115"/>
      <c r="R274" s="115"/>
      <c r="S274" s="115"/>
      <c r="T274" s="115"/>
      <c r="U274" s="115"/>
      <c r="V274" s="115"/>
    </row>
    <row r="275" spans="1:22" x14ac:dyDescent="0.25">
      <c r="A275" s="115"/>
      <c r="B275" s="115"/>
      <c r="C275" s="115"/>
      <c r="D275" s="115"/>
      <c r="E275" s="115"/>
      <c r="F275" s="115"/>
      <c r="G275" s="115"/>
      <c r="H275" s="115"/>
      <c r="I275" s="115"/>
      <c r="J275" s="115"/>
      <c r="K275" s="115"/>
      <c r="L275" s="115"/>
      <c r="M275" s="115"/>
      <c r="N275" s="115"/>
      <c r="O275" s="115"/>
      <c r="P275" s="115"/>
      <c r="Q275" s="115"/>
      <c r="R275" s="115"/>
      <c r="S275" s="115"/>
      <c r="T275" s="115"/>
      <c r="U275" s="115"/>
      <c r="V275" s="115"/>
    </row>
    <row r="276" spans="1:22" x14ac:dyDescent="0.25">
      <c r="A276" s="115"/>
      <c r="B276" s="115"/>
      <c r="C276" s="115"/>
      <c r="D276" s="115"/>
      <c r="E276" s="115"/>
      <c r="F276" s="115"/>
      <c r="G276" s="115"/>
      <c r="H276" s="115"/>
      <c r="I276" s="115"/>
      <c r="J276" s="115"/>
      <c r="K276" s="115"/>
      <c r="L276" s="115"/>
      <c r="M276" s="115"/>
      <c r="N276" s="115"/>
      <c r="O276" s="115"/>
      <c r="P276" s="115"/>
      <c r="Q276" s="115"/>
      <c r="R276" s="115"/>
      <c r="S276" s="115"/>
      <c r="T276" s="115"/>
      <c r="U276" s="115"/>
      <c r="V276" s="115"/>
    </row>
    <row r="277" spans="1:22" x14ac:dyDescent="0.25">
      <c r="A277" s="115"/>
      <c r="B277" s="115"/>
      <c r="C277" s="115"/>
      <c r="D277" s="115"/>
      <c r="E277" s="115"/>
      <c r="F277" s="115"/>
      <c r="G277" s="115"/>
      <c r="H277" s="115"/>
      <c r="I277" s="115"/>
      <c r="J277" s="115"/>
      <c r="K277" s="115"/>
      <c r="L277" s="115"/>
      <c r="M277" s="115"/>
      <c r="N277" s="115"/>
      <c r="O277" s="115"/>
      <c r="P277" s="115"/>
      <c r="Q277" s="115"/>
      <c r="R277" s="115"/>
      <c r="S277" s="115"/>
      <c r="T277" s="115"/>
      <c r="U277" s="115"/>
      <c r="V277" s="115"/>
    </row>
    <row r="278" spans="1:22" x14ac:dyDescent="0.25">
      <c r="A278" s="115"/>
      <c r="B278" s="115"/>
      <c r="C278" s="115"/>
      <c r="D278" s="115"/>
      <c r="E278" s="115"/>
      <c r="F278" s="115"/>
      <c r="G278" s="115"/>
      <c r="H278" s="115"/>
      <c r="I278" s="115"/>
      <c r="J278" s="115"/>
      <c r="K278" s="115"/>
      <c r="L278" s="115"/>
      <c r="M278" s="115"/>
      <c r="N278" s="115"/>
      <c r="O278" s="115"/>
      <c r="P278" s="115"/>
      <c r="Q278" s="115"/>
      <c r="R278" s="115"/>
      <c r="S278" s="115"/>
      <c r="T278" s="115"/>
      <c r="U278" s="115"/>
      <c r="V278" s="115"/>
    </row>
    <row r="279" spans="1:22" x14ac:dyDescent="0.25">
      <c r="A279" s="115"/>
      <c r="B279" s="115"/>
      <c r="C279" s="115"/>
      <c r="D279" s="115"/>
      <c r="E279" s="115"/>
      <c r="F279" s="115"/>
      <c r="G279" s="115"/>
      <c r="H279" s="115"/>
      <c r="I279" s="115"/>
      <c r="J279" s="115"/>
      <c r="K279" s="115"/>
      <c r="L279" s="115"/>
      <c r="M279" s="115"/>
      <c r="N279" s="115"/>
      <c r="O279" s="115"/>
      <c r="P279" s="115"/>
      <c r="Q279" s="115"/>
      <c r="R279" s="115"/>
      <c r="S279" s="115"/>
      <c r="T279" s="115"/>
      <c r="U279" s="115"/>
      <c r="V279" s="115"/>
    </row>
    <row r="280" spans="1:22" x14ac:dyDescent="0.25">
      <c r="A280" s="115"/>
      <c r="B280" s="115"/>
      <c r="C280" s="115"/>
      <c r="D280" s="115"/>
      <c r="E280" s="115"/>
      <c r="F280" s="115"/>
      <c r="G280" s="115"/>
      <c r="H280" s="115"/>
      <c r="I280" s="115"/>
      <c r="J280" s="115"/>
      <c r="K280" s="115"/>
      <c r="L280" s="115"/>
      <c r="M280" s="115"/>
      <c r="N280" s="115"/>
      <c r="O280" s="115"/>
      <c r="P280" s="115"/>
      <c r="Q280" s="115"/>
      <c r="R280" s="115"/>
      <c r="S280" s="115"/>
      <c r="T280" s="115"/>
      <c r="U280" s="115"/>
      <c r="V280" s="115"/>
    </row>
    <row r="281" spans="1:22" x14ac:dyDescent="0.25">
      <c r="A281" s="115"/>
      <c r="B281" s="115"/>
      <c r="C281" s="115"/>
      <c r="D281" s="115"/>
      <c r="E281" s="115"/>
      <c r="F281" s="115"/>
      <c r="G281" s="115"/>
      <c r="H281" s="115"/>
      <c r="I281" s="115"/>
      <c r="J281" s="115"/>
      <c r="K281" s="115"/>
      <c r="L281" s="115"/>
      <c r="M281" s="115"/>
      <c r="N281" s="115"/>
      <c r="O281" s="115"/>
      <c r="P281" s="115"/>
      <c r="Q281" s="115"/>
      <c r="R281" s="115"/>
      <c r="S281" s="115"/>
      <c r="T281" s="115"/>
      <c r="U281" s="115"/>
      <c r="V281" s="115"/>
    </row>
    <row r="282" spans="1:22" x14ac:dyDescent="0.25">
      <c r="A282" s="115"/>
      <c r="B282" s="115"/>
      <c r="C282" s="115"/>
      <c r="D282" s="115"/>
      <c r="E282" s="115"/>
      <c r="F282" s="115"/>
      <c r="G282" s="115"/>
      <c r="H282" s="115"/>
      <c r="I282" s="115"/>
      <c r="J282" s="115"/>
      <c r="K282" s="115"/>
      <c r="L282" s="115"/>
      <c r="M282" s="115"/>
      <c r="N282" s="115"/>
      <c r="O282" s="115"/>
      <c r="P282" s="115"/>
      <c r="Q282" s="115"/>
      <c r="R282" s="115"/>
      <c r="S282" s="115"/>
      <c r="T282" s="115"/>
      <c r="U282" s="115"/>
      <c r="V282" s="115"/>
    </row>
    <row r="283" spans="1:22" x14ac:dyDescent="0.25">
      <c r="A283" s="115"/>
      <c r="B283" s="115"/>
      <c r="C283" s="115"/>
      <c r="D283" s="115"/>
      <c r="E283" s="115"/>
      <c r="F283" s="115"/>
      <c r="G283" s="115"/>
      <c r="H283" s="115"/>
      <c r="I283" s="115"/>
      <c r="J283" s="115"/>
      <c r="K283" s="115"/>
      <c r="L283" s="115"/>
      <c r="M283" s="115"/>
      <c r="N283" s="115"/>
      <c r="O283" s="115"/>
      <c r="P283" s="115"/>
      <c r="Q283" s="115"/>
      <c r="R283" s="115"/>
      <c r="S283" s="115"/>
      <c r="T283" s="115"/>
      <c r="U283" s="115"/>
      <c r="V283" s="115"/>
    </row>
    <row r="284" spans="1:22" x14ac:dyDescent="0.25">
      <c r="A284" s="115"/>
      <c r="B284" s="115"/>
      <c r="C284" s="115"/>
      <c r="D284" s="115"/>
      <c r="E284" s="115"/>
      <c r="F284" s="115"/>
      <c r="G284" s="115"/>
      <c r="H284" s="115"/>
      <c r="I284" s="115"/>
      <c r="J284" s="115"/>
      <c r="K284" s="115"/>
      <c r="L284" s="115"/>
      <c r="M284" s="115"/>
      <c r="N284" s="115"/>
      <c r="O284" s="115"/>
      <c r="P284" s="115"/>
      <c r="Q284" s="115"/>
      <c r="R284" s="115"/>
      <c r="S284" s="115"/>
      <c r="T284" s="115"/>
      <c r="U284" s="115"/>
      <c r="V284" s="115"/>
    </row>
    <row r="285" spans="1:22" x14ac:dyDescent="0.25">
      <c r="A285" s="115"/>
      <c r="B285" s="115"/>
      <c r="C285" s="115"/>
      <c r="D285" s="115"/>
      <c r="E285" s="115"/>
      <c r="F285" s="115"/>
      <c r="G285" s="115"/>
      <c r="H285" s="115"/>
      <c r="I285" s="115"/>
      <c r="J285" s="115"/>
      <c r="K285" s="115"/>
      <c r="L285" s="115"/>
      <c r="M285" s="115"/>
      <c r="N285" s="115"/>
      <c r="O285" s="115"/>
      <c r="P285" s="115"/>
      <c r="Q285" s="115"/>
      <c r="R285" s="115"/>
      <c r="S285" s="115"/>
      <c r="T285" s="115"/>
      <c r="U285" s="115"/>
      <c r="V285" s="115"/>
    </row>
    <row r="286" spans="1:22" x14ac:dyDescent="0.25">
      <c r="A286" s="115"/>
      <c r="B286" s="115"/>
      <c r="C286" s="115"/>
      <c r="D286" s="115"/>
      <c r="E286" s="115"/>
      <c r="F286" s="115"/>
      <c r="G286" s="115"/>
      <c r="H286" s="115"/>
      <c r="I286" s="115"/>
      <c r="J286" s="115"/>
      <c r="K286" s="115"/>
      <c r="L286" s="115"/>
      <c r="M286" s="115"/>
      <c r="N286" s="115"/>
      <c r="O286" s="115"/>
      <c r="P286" s="115"/>
      <c r="Q286" s="115"/>
      <c r="R286" s="115"/>
      <c r="S286" s="115"/>
      <c r="T286" s="115"/>
      <c r="U286" s="115"/>
      <c r="V286" s="115"/>
    </row>
    <row r="287" spans="1:22" x14ac:dyDescent="0.25">
      <c r="A287" s="115"/>
      <c r="B287" s="115"/>
      <c r="C287" s="115"/>
      <c r="D287" s="115"/>
      <c r="E287" s="115"/>
      <c r="F287" s="115"/>
      <c r="G287" s="115"/>
      <c r="H287" s="115"/>
      <c r="I287" s="115"/>
      <c r="J287" s="115"/>
      <c r="K287" s="115"/>
      <c r="L287" s="115"/>
      <c r="M287" s="115"/>
      <c r="N287" s="115"/>
      <c r="O287" s="115"/>
      <c r="P287" s="115"/>
      <c r="Q287" s="115"/>
      <c r="R287" s="115"/>
      <c r="S287" s="115"/>
      <c r="T287" s="115"/>
      <c r="U287" s="115"/>
      <c r="V287" s="115"/>
    </row>
    <row r="288" spans="1:22" x14ac:dyDescent="0.25">
      <c r="A288" s="115"/>
      <c r="B288" s="115"/>
      <c r="C288" s="115"/>
      <c r="D288" s="115"/>
      <c r="E288" s="115"/>
      <c r="F288" s="115"/>
      <c r="G288" s="115"/>
      <c r="H288" s="115"/>
      <c r="I288" s="115"/>
      <c r="J288" s="115"/>
      <c r="K288" s="115"/>
      <c r="L288" s="115"/>
      <c r="M288" s="115"/>
      <c r="N288" s="115"/>
      <c r="O288" s="115"/>
      <c r="P288" s="115"/>
      <c r="Q288" s="115"/>
      <c r="R288" s="115"/>
      <c r="S288" s="115"/>
      <c r="T288" s="115"/>
      <c r="U288" s="115"/>
      <c r="V288" s="115"/>
    </row>
    <row r="289" spans="1:22" x14ac:dyDescent="0.25">
      <c r="A289" s="115"/>
      <c r="B289" s="115"/>
      <c r="C289" s="115"/>
      <c r="D289" s="115"/>
      <c r="E289" s="115"/>
      <c r="F289" s="115"/>
      <c r="G289" s="115"/>
      <c r="H289" s="115"/>
      <c r="I289" s="115"/>
      <c r="J289" s="115"/>
      <c r="K289" s="115"/>
      <c r="L289" s="115"/>
      <c r="M289" s="115"/>
      <c r="N289" s="115"/>
      <c r="O289" s="115"/>
      <c r="P289" s="115"/>
      <c r="Q289" s="115"/>
      <c r="R289" s="115"/>
      <c r="S289" s="115"/>
      <c r="T289" s="115"/>
      <c r="U289" s="115"/>
      <c r="V289" s="115"/>
    </row>
    <row r="290" spans="1:22" x14ac:dyDescent="0.25">
      <c r="A290" s="115"/>
      <c r="B290" s="115"/>
      <c r="C290" s="115"/>
      <c r="D290" s="115"/>
      <c r="E290" s="115"/>
      <c r="F290" s="115"/>
      <c r="G290" s="115"/>
      <c r="H290" s="115"/>
      <c r="I290" s="115"/>
      <c r="J290" s="115"/>
      <c r="K290" s="115"/>
      <c r="L290" s="115"/>
      <c r="M290" s="115"/>
      <c r="N290" s="115"/>
      <c r="O290" s="115"/>
      <c r="P290" s="115"/>
      <c r="Q290" s="115"/>
      <c r="R290" s="115"/>
      <c r="S290" s="115"/>
      <c r="T290" s="115"/>
      <c r="U290" s="115"/>
      <c r="V290" s="115"/>
    </row>
    <row r="291" spans="1:22" x14ac:dyDescent="0.25">
      <c r="A291" s="115"/>
      <c r="B291" s="115"/>
      <c r="C291" s="115"/>
      <c r="D291" s="115"/>
      <c r="E291" s="115"/>
      <c r="F291" s="115"/>
      <c r="G291" s="115"/>
      <c r="H291" s="115"/>
      <c r="I291" s="115"/>
      <c r="J291" s="115"/>
      <c r="K291" s="115"/>
      <c r="L291" s="115"/>
      <c r="M291" s="115"/>
      <c r="N291" s="115"/>
      <c r="O291" s="115"/>
      <c r="P291" s="115"/>
      <c r="Q291" s="115"/>
      <c r="R291" s="115"/>
      <c r="S291" s="115"/>
      <c r="T291" s="115"/>
      <c r="U291" s="115"/>
      <c r="V291" s="115"/>
    </row>
    <row r="292" spans="1:22" x14ac:dyDescent="0.25">
      <c r="A292" s="115"/>
      <c r="B292" s="115"/>
      <c r="C292" s="115"/>
      <c r="D292" s="115"/>
      <c r="E292" s="115"/>
      <c r="F292" s="115"/>
      <c r="G292" s="115"/>
      <c r="H292" s="115"/>
      <c r="I292" s="115"/>
      <c r="J292" s="115"/>
      <c r="K292" s="115"/>
      <c r="L292" s="115"/>
      <c r="M292" s="115"/>
      <c r="N292" s="115"/>
      <c r="O292" s="115"/>
      <c r="P292" s="115"/>
      <c r="Q292" s="115"/>
      <c r="R292" s="115"/>
      <c r="S292" s="115"/>
      <c r="T292" s="115"/>
      <c r="U292" s="115"/>
      <c r="V292" s="115"/>
    </row>
    <row r="293" spans="1:22" x14ac:dyDescent="0.25">
      <c r="A293" s="115"/>
      <c r="B293" s="115"/>
      <c r="C293" s="115"/>
      <c r="D293" s="115"/>
      <c r="E293" s="115"/>
      <c r="F293" s="115"/>
      <c r="G293" s="115"/>
      <c r="H293" s="115"/>
      <c r="I293" s="115"/>
      <c r="J293" s="115"/>
      <c r="K293" s="115"/>
      <c r="L293" s="115"/>
      <c r="M293" s="115"/>
      <c r="N293" s="115"/>
      <c r="O293" s="115"/>
      <c r="P293" s="115"/>
      <c r="Q293" s="115"/>
      <c r="R293" s="115"/>
      <c r="S293" s="115"/>
      <c r="T293" s="115"/>
      <c r="U293" s="115"/>
      <c r="V293" s="115"/>
    </row>
    <row r="294" spans="1:22" x14ac:dyDescent="0.25">
      <c r="A294" s="115"/>
      <c r="B294" s="115"/>
      <c r="C294" s="115"/>
      <c r="D294" s="115"/>
      <c r="E294" s="115"/>
      <c r="F294" s="115"/>
      <c r="G294" s="115"/>
      <c r="H294" s="115"/>
      <c r="I294" s="115"/>
      <c r="J294" s="115"/>
      <c r="K294" s="115"/>
      <c r="L294" s="115"/>
      <c r="M294" s="115"/>
      <c r="N294" s="115"/>
      <c r="O294" s="115"/>
      <c r="P294" s="115"/>
      <c r="Q294" s="115"/>
      <c r="R294" s="115"/>
      <c r="S294" s="115"/>
      <c r="T294" s="115"/>
      <c r="U294" s="115"/>
      <c r="V294" s="115"/>
    </row>
    <row r="295" spans="1:22" x14ac:dyDescent="0.25">
      <c r="A295" s="115"/>
      <c r="B295" s="115"/>
      <c r="C295" s="115"/>
      <c r="D295" s="115"/>
      <c r="E295" s="115"/>
      <c r="F295" s="115"/>
      <c r="G295" s="115"/>
      <c r="H295" s="115"/>
      <c r="I295" s="115"/>
      <c r="J295" s="115"/>
      <c r="K295" s="115"/>
      <c r="L295" s="115"/>
      <c r="M295" s="115"/>
      <c r="N295" s="115"/>
      <c r="O295" s="115"/>
      <c r="P295" s="115"/>
      <c r="Q295" s="115"/>
      <c r="R295" s="115"/>
      <c r="S295" s="115"/>
      <c r="T295" s="115"/>
      <c r="U295" s="115"/>
      <c r="V295" s="115"/>
    </row>
    <row r="296" spans="1:22" x14ac:dyDescent="0.25">
      <c r="A296" s="115"/>
      <c r="B296" s="115"/>
      <c r="C296" s="115"/>
      <c r="D296" s="115"/>
      <c r="E296" s="115"/>
      <c r="F296" s="115"/>
      <c r="G296" s="115"/>
      <c r="H296" s="115"/>
      <c r="I296" s="115"/>
      <c r="J296" s="115"/>
      <c r="K296" s="115"/>
      <c r="L296" s="115"/>
      <c r="M296" s="115"/>
      <c r="N296" s="115"/>
      <c r="O296" s="115"/>
      <c r="P296" s="115"/>
      <c r="Q296" s="115"/>
      <c r="R296" s="115"/>
      <c r="S296" s="115"/>
      <c r="T296" s="115"/>
      <c r="U296" s="115"/>
      <c r="V296" s="115"/>
    </row>
    <row r="297" spans="1:22" x14ac:dyDescent="0.25">
      <c r="A297" s="115"/>
      <c r="B297" s="115"/>
      <c r="C297" s="115"/>
      <c r="D297" s="115"/>
      <c r="E297" s="115"/>
      <c r="F297" s="115"/>
      <c r="G297" s="115"/>
      <c r="H297" s="115"/>
      <c r="I297" s="115"/>
      <c r="J297" s="115"/>
      <c r="K297" s="115"/>
      <c r="L297" s="115"/>
      <c r="M297" s="115"/>
      <c r="N297" s="115"/>
      <c r="O297" s="115"/>
      <c r="P297" s="115"/>
      <c r="Q297" s="115"/>
      <c r="R297" s="115"/>
      <c r="S297" s="115"/>
      <c r="T297" s="115"/>
      <c r="U297" s="115"/>
      <c r="V297" s="115"/>
    </row>
    <row r="298" spans="1:22" x14ac:dyDescent="0.25">
      <c r="A298" s="115"/>
      <c r="B298" s="115"/>
      <c r="C298" s="115"/>
      <c r="D298" s="115"/>
      <c r="E298" s="115"/>
      <c r="F298" s="115"/>
      <c r="G298" s="115"/>
      <c r="H298" s="115"/>
      <c r="I298" s="115"/>
      <c r="J298" s="115"/>
      <c r="K298" s="115"/>
      <c r="L298" s="115"/>
      <c r="M298" s="115"/>
      <c r="N298" s="115"/>
      <c r="O298" s="115"/>
      <c r="P298" s="115"/>
      <c r="Q298" s="115"/>
      <c r="R298" s="115"/>
      <c r="S298" s="115"/>
      <c r="T298" s="115"/>
      <c r="U298" s="115"/>
      <c r="V298" s="115"/>
    </row>
    <row r="299" spans="1:22" x14ac:dyDescent="0.25">
      <c r="A299" s="115"/>
      <c r="B299" s="115"/>
      <c r="C299" s="115"/>
      <c r="D299" s="115"/>
      <c r="E299" s="115"/>
      <c r="F299" s="115"/>
      <c r="G299" s="115"/>
      <c r="H299" s="115"/>
      <c r="I299" s="115"/>
      <c r="J299" s="115"/>
      <c r="K299" s="115"/>
      <c r="L299" s="115"/>
      <c r="M299" s="115"/>
      <c r="N299" s="115"/>
      <c r="O299" s="115"/>
      <c r="P299" s="115"/>
      <c r="Q299" s="115"/>
      <c r="R299" s="115"/>
      <c r="S299" s="115"/>
      <c r="T299" s="115"/>
      <c r="U299" s="115"/>
      <c r="V299" s="115"/>
    </row>
    <row r="300" spans="1:22" x14ac:dyDescent="0.25">
      <c r="A300" s="115"/>
      <c r="B300" s="115"/>
      <c r="C300" s="115"/>
      <c r="D300" s="115"/>
      <c r="E300" s="115"/>
      <c r="F300" s="115"/>
      <c r="G300" s="115"/>
      <c r="H300" s="115"/>
      <c r="I300" s="115"/>
      <c r="J300" s="115"/>
      <c r="K300" s="115"/>
      <c r="L300" s="115"/>
      <c r="M300" s="115"/>
      <c r="N300" s="115"/>
      <c r="O300" s="115"/>
      <c r="P300" s="115"/>
      <c r="Q300" s="115"/>
      <c r="R300" s="115"/>
      <c r="S300" s="115"/>
      <c r="T300" s="115"/>
      <c r="U300" s="115"/>
      <c r="V300" s="115"/>
    </row>
    <row r="301" spans="1:22" x14ac:dyDescent="0.25">
      <c r="A301" s="115"/>
      <c r="B301" s="115"/>
      <c r="C301" s="115"/>
      <c r="D301" s="115"/>
      <c r="E301" s="115"/>
      <c r="F301" s="115"/>
      <c r="G301" s="115"/>
      <c r="H301" s="115"/>
      <c r="I301" s="115"/>
      <c r="J301" s="115"/>
      <c r="K301" s="115"/>
      <c r="L301" s="115"/>
      <c r="M301" s="115"/>
      <c r="N301" s="115"/>
      <c r="O301" s="115"/>
      <c r="P301" s="115"/>
      <c r="Q301" s="115"/>
      <c r="R301" s="115"/>
      <c r="S301" s="115"/>
      <c r="T301" s="115"/>
      <c r="U301" s="115"/>
      <c r="V301" s="115"/>
    </row>
    <row r="302" spans="1:22" x14ac:dyDescent="0.25">
      <c r="A302" s="115"/>
      <c r="B302" s="115"/>
      <c r="C302" s="115"/>
      <c r="D302" s="115"/>
      <c r="E302" s="115"/>
      <c r="F302" s="115"/>
      <c r="G302" s="115"/>
      <c r="H302" s="115"/>
      <c r="I302" s="115"/>
      <c r="J302" s="115"/>
      <c r="K302" s="115"/>
      <c r="L302" s="115"/>
      <c r="M302" s="115"/>
      <c r="N302" s="115"/>
      <c r="O302" s="115"/>
      <c r="P302" s="115"/>
      <c r="Q302" s="115"/>
      <c r="R302" s="115"/>
      <c r="S302" s="115"/>
      <c r="T302" s="115"/>
      <c r="U302" s="115"/>
      <c r="V302" s="115"/>
    </row>
    <row r="303" spans="1:22" x14ac:dyDescent="0.25">
      <c r="A303" s="115"/>
      <c r="B303" s="115"/>
      <c r="C303" s="115"/>
      <c r="D303" s="115"/>
      <c r="E303" s="115"/>
      <c r="F303" s="115"/>
      <c r="G303" s="115"/>
      <c r="H303" s="115"/>
      <c r="I303" s="115"/>
      <c r="J303" s="115"/>
      <c r="K303" s="115"/>
      <c r="L303" s="115"/>
      <c r="M303" s="115"/>
      <c r="N303" s="115"/>
      <c r="O303" s="115"/>
      <c r="P303" s="115"/>
      <c r="Q303" s="115"/>
      <c r="R303" s="115"/>
      <c r="S303" s="115"/>
      <c r="T303" s="115"/>
      <c r="U303" s="115"/>
      <c r="V303" s="115"/>
    </row>
    <row r="304" spans="1:22" x14ac:dyDescent="0.25">
      <c r="A304" s="115"/>
      <c r="B304" s="115"/>
      <c r="C304" s="115"/>
      <c r="D304" s="115"/>
      <c r="E304" s="115"/>
      <c r="F304" s="115"/>
      <c r="G304" s="115"/>
      <c r="H304" s="115"/>
      <c r="I304" s="115"/>
      <c r="J304" s="115"/>
      <c r="K304" s="115"/>
      <c r="L304" s="115"/>
      <c r="M304" s="115"/>
      <c r="N304" s="115"/>
      <c r="O304" s="115"/>
      <c r="P304" s="115"/>
      <c r="Q304" s="115"/>
      <c r="R304" s="115"/>
      <c r="S304" s="115"/>
      <c r="T304" s="115"/>
      <c r="U304" s="115"/>
      <c r="V304" s="115"/>
    </row>
    <row r="305" spans="1:22" x14ac:dyDescent="0.25">
      <c r="A305" s="115"/>
      <c r="B305" s="115"/>
      <c r="C305" s="115"/>
      <c r="D305" s="115"/>
      <c r="E305" s="115"/>
      <c r="F305" s="115"/>
      <c r="G305" s="115"/>
      <c r="H305" s="115"/>
      <c r="I305" s="115"/>
      <c r="J305" s="115"/>
      <c r="K305" s="115"/>
      <c r="L305" s="115"/>
      <c r="M305" s="115"/>
      <c r="N305" s="115"/>
      <c r="O305" s="115"/>
      <c r="P305" s="115"/>
      <c r="Q305" s="115"/>
      <c r="R305" s="115"/>
      <c r="S305" s="115"/>
      <c r="T305" s="115"/>
      <c r="U305" s="115"/>
      <c r="V305" s="115"/>
    </row>
    <row r="306" spans="1:22" x14ac:dyDescent="0.25">
      <c r="A306" s="115"/>
      <c r="B306" s="115"/>
      <c r="C306" s="115"/>
      <c r="D306" s="115"/>
      <c r="E306" s="115"/>
      <c r="F306" s="115"/>
      <c r="G306" s="115"/>
      <c r="H306" s="115"/>
      <c r="I306" s="115"/>
      <c r="J306" s="115"/>
      <c r="K306" s="115"/>
      <c r="L306" s="115"/>
      <c r="M306" s="115"/>
      <c r="N306" s="115"/>
      <c r="O306" s="115"/>
      <c r="P306" s="115"/>
      <c r="Q306" s="115"/>
      <c r="R306" s="115"/>
      <c r="S306" s="115"/>
      <c r="T306" s="115"/>
      <c r="U306" s="115"/>
      <c r="V306" s="115"/>
    </row>
    <row r="307" spans="1:22" x14ac:dyDescent="0.25">
      <c r="A307" s="115"/>
      <c r="B307" s="115"/>
      <c r="C307" s="115"/>
      <c r="D307" s="115"/>
      <c r="E307" s="115"/>
      <c r="F307" s="115"/>
      <c r="G307" s="115"/>
      <c r="H307" s="115"/>
      <c r="I307" s="115"/>
      <c r="J307" s="115"/>
      <c r="K307" s="115"/>
      <c r="L307" s="115"/>
      <c r="M307" s="115"/>
      <c r="N307" s="115"/>
      <c r="O307" s="115"/>
      <c r="P307" s="115"/>
      <c r="Q307" s="115"/>
      <c r="R307" s="115"/>
      <c r="S307" s="115"/>
      <c r="T307" s="115"/>
      <c r="U307" s="115"/>
      <c r="V307" s="115"/>
    </row>
    <row r="308" spans="1:22" x14ac:dyDescent="0.25">
      <c r="A308" s="115"/>
      <c r="B308" s="115"/>
      <c r="C308" s="115"/>
      <c r="D308" s="115"/>
      <c r="E308" s="115"/>
      <c r="F308" s="115"/>
      <c r="G308" s="115"/>
      <c r="H308" s="115"/>
      <c r="I308" s="115"/>
      <c r="J308" s="115"/>
      <c r="K308" s="115"/>
      <c r="L308" s="115"/>
      <c r="M308" s="115"/>
      <c r="N308" s="115"/>
      <c r="O308" s="115"/>
      <c r="P308" s="115"/>
      <c r="Q308" s="115"/>
      <c r="R308" s="115"/>
      <c r="S308" s="115"/>
      <c r="T308" s="115"/>
      <c r="U308" s="115"/>
      <c r="V308" s="115"/>
    </row>
    <row r="309" spans="1:22" x14ac:dyDescent="0.25">
      <c r="A309" s="115"/>
      <c r="B309" s="115"/>
      <c r="C309" s="115"/>
      <c r="D309" s="115"/>
      <c r="E309" s="115"/>
      <c r="F309" s="115"/>
      <c r="G309" s="115"/>
      <c r="H309" s="115"/>
      <c r="I309" s="115"/>
      <c r="J309" s="115"/>
      <c r="K309" s="115"/>
      <c r="L309" s="115"/>
      <c r="M309" s="115"/>
      <c r="N309" s="115"/>
      <c r="O309" s="115"/>
      <c r="P309" s="115"/>
      <c r="Q309" s="115"/>
      <c r="R309" s="115"/>
      <c r="S309" s="115"/>
      <c r="T309" s="115"/>
      <c r="U309" s="115"/>
      <c r="V309" s="115"/>
    </row>
    <row r="310" spans="1:22" x14ac:dyDescent="0.25">
      <c r="A310" s="115"/>
      <c r="B310" s="115"/>
      <c r="C310" s="115"/>
      <c r="D310" s="115"/>
      <c r="E310" s="115"/>
      <c r="F310" s="115"/>
      <c r="G310" s="115"/>
      <c r="H310" s="115"/>
      <c r="I310" s="115"/>
      <c r="J310" s="115"/>
      <c r="K310" s="115"/>
      <c r="L310" s="115"/>
      <c r="M310" s="115"/>
      <c r="N310" s="115"/>
      <c r="O310" s="115"/>
      <c r="P310" s="115"/>
      <c r="Q310" s="115"/>
      <c r="R310" s="115"/>
      <c r="S310" s="115"/>
      <c r="T310" s="115"/>
      <c r="U310" s="115"/>
      <c r="V310" s="115"/>
    </row>
    <row r="311" spans="1:22" x14ac:dyDescent="0.25">
      <c r="A311" s="115"/>
      <c r="B311" s="115"/>
      <c r="C311" s="115"/>
      <c r="D311" s="115"/>
      <c r="E311" s="115"/>
      <c r="F311" s="115"/>
      <c r="G311" s="115"/>
      <c r="H311" s="115"/>
      <c r="I311" s="115"/>
      <c r="J311" s="115"/>
      <c r="K311" s="115"/>
      <c r="L311" s="115"/>
      <c r="M311" s="115"/>
      <c r="N311" s="115"/>
      <c r="O311" s="115"/>
      <c r="P311" s="115"/>
      <c r="Q311" s="115"/>
      <c r="R311" s="115"/>
      <c r="S311" s="115"/>
      <c r="T311" s="115"/>
      <c r="U311" s="115"/>
      <c r="V311" s="115"/>
    </row>
    <row r="312" spans="1:22" x14ac:dyDescent="0.25">
      <c r="A312" s="115"/>
      <c r="B312" s="115"/>
      <c r="C312" s="115"/>
      <c r="D312" s="115"/>
      <c r="E312" s="115"/>
      <c r="F312" s="115"/>
      <c r="G312" s="115"/>
      <c r="H312" s="115"/>
      <c r="I312" s="115"/>
      <c r="J312" s="115"/>
      <c r="K312" s="115"/>
      <c r="L312" s="115"/>
      <c r="M312" s="115"/>
      <c r="N312" s="115"/>
      <c r="O312" s="115"/>
      <c r="P312" s="115"/>
      <c r="Q312" s="115"/>
      <c r="R312" s="115"/>
      <c r="S312" s="115"/>
      <c r="T312" s="115"/>
      <c r="U312" s="115"/>
      <c r="V312" s="115"/>
    </row>
    <row r="313" spans="1:22" x14ac:dyDescent="0.25">
      <c r="A313" s="115"/>
      <c r="B313" s="115"/>
      <c r="C313" s="115"/>
      <c r="D313" s="115"/>
      <c r="E313" s="115"/>
      <c r="F313" s="115"/>
      <c r="G313" s="115"/>
      <c r="H313" s="115"/>
      <c r="I313" s="115"/>
      <c r="J313" s="115"/>
      <c r="K313" s="115"/>
      <c r="L313" s="115"/>
      <c r="M313" s="115"/>
      <c r="N313" s="115"/>
      <c r="O313" s="115"/>
      <c r="P313" s="115"/>
      <c r="Q313" s="115"/>
      <c r="R313" s="115"/>
      <c r="S313" s="115"/>
      <c r="T313" s="115"/>
      <c r="U313" s="115"/>
      <c r="V313" s="115"/>
    </row>
    <row r="314" spans="1:22" x14ac:dyDescent="0.25">
      <c r="A314" s="115"/>
      <c r="B314" s="115"/>
      <c r="C314" s="115"/>
      <c r="D314" s="115"/>
      <c r="E314" s="115"/>
      <c r="F314" s="115"/>
      <c r="G314" s="115"/>
      <c r="H314" s="115"/>
      <c r="I314" s="115"/>
      <c r="J314" s="115"/>
      <c r="K314" s="115"/>
      <c r="L314" s="115"/>
      <c r="M314" s="115"/>
      <c r="N314" s="115"/>
      <c r="O314" s="115"/>
      <c r="P314" s="115"/>
      <c r="Q314" s="115"/>
      <c r="R314" s="115"/>
      <c r="S314" s="115"/>
      <c r="T314" s="115"/>
      <c r="U314" s="115"/>
      <c r="V314" s="115"/>
    </row>
    <row r="315" spans="1:22" x14ac:dyDescent="0.25">
      <c r="A315" s="115"/>
      <c r="B315" s="115"/>
      <c r="C315" s="115"/>
      <c r="D315" s="115"/>
      <c r="E315" s="115"/>
      <c r="F315" s="115"/>
      <c r="G315" s="115"/>
      <c r="H315" s="115"/>
      <c r="I315" s="115"/>
      <c r="J315" s="115"/>
      <c r="K315" s="115"/>
      <c r="L315" s="115"/>
      <c r="M315" s="115"/>
      <c r="N315" s="115"/>
      <c r="O315" s="115"/>
      <c r="P315" s="115"/>
      <c r="Q315" s="115"/>
      <c r="R315" s="115"/>
      <c r="S315" s="115"/>
      <c r="T315" s="115"/>
      <c r="U315" s="115"/>
      <c r="V315" s="115"/>
    </row>
    <row r="316" spans="1:22" x14ac:dyDescent="0.25">
      <c r="A316" s="115"/>
      <c r="B316" s="115"/>
      <c r="C316" s="115"/>
      <c r="D316" s="115"/>
      <c r="E316" s="115"/>
      <c r="F316" s="115"/>
      <c r="G316" s="115"/>
      <c r="H316" s="115"/>
      <c r="I316" s="115"/>
      <c r="J316" s="115"/>
      <c r="K316" s="115"/>
      <c r="L316" s="115"/>
      <c r="M316" s="115"/>
      <c r="N316" s="115"/>
      <c r="O316" s="115"/>
      <c r="P316" s="115"/>
      <c r="Q316" s="115"/>
      <c r="R316" s="115"/>
      <c r="S316" s="115"/>
      <c r="T316" s="115"/>
      <c r="U316" s="115"/>
      <c r="V316" s="115"/>
    </row>
    <row r="317" spans="1:22" x14ac:dyDescent="0.25">
      <c r="A317" s="115"/>
      <c r="B317" s="115"/>
      <c r="C317" s="115"/>
      <c r="D317" s="115"/>
      <c r="E317" s="115"/>
      <c r="F317" s="115"/>
      <c r="G317" s="115"/>
      <c r="H317" s="115"/>
      <c r="I317" s="115"/>
      <c r="J317" s="115"/>
      <c r="K317" s="115"/>
      <c r="L317" s="115"/>
      <c r="M317" s="115"/>
      <c r="N317" s="115"/>
      <c r="O317" s="115"/>
      <c r="P317" s="115"/>
      <c r="Q317" s="115"/>
      <c r="R317" s="115"/>
      <c r="S317" s="115"/>
      <c r="T317" s="115"/>
      <c r="U317" s="115"/>
      <c r="V317" s="115"/>
    </row>
    <row r="318" spans="1:22" x14ac:dyDescent="0.25">
      <c r="A318" s="115"/>
      <c r="B318" s="115"/>
      <c r="C318" s="115"/>
      <c r="D318" s="115"/>
      <c r="E318" s="115"/>
      <c r="F318" s="115"/>
      <c r="G318" s="115"/>
      <c r="H318" s="115"/>
      <c r="I318" s="115"/>
      <c r="J318" s="115"/>
      <c r="K318" s="115"/>
      <c r="L318" s="115"/>
      <c r="M318" s="115"/>
      <c r="N318" s="115"/>
      <c r="O318" s="115"/>
      <c r="P318" s="115"/>
      <c r="Q318" s="115"/>
      <c r="R318" s="115"/>
      <c r="S318" s="115"/>
      <c r="T318" s="115"/>
      <c r="U318" s="115"/>
      <c r="V318" s="115"/>
    </row>
    <row r="319" spans="1:22" x14ac:dyDescent="0.25">
      <c r="A319" s="115"/>
      <c r="B319" s="115"/>
      <c r="C319" s="115"/>
      <c r="D319" s="115"/>
      <c r="E319" s="115"/>
      <c r="F319" s="115"/>
      <c r="G319" s="115"/>
      <c r="H319" s="115"/>
      <c r="I319" s="115"/>
      <c r="J319" s="115"/>
      <c r="K319" s="115"/>
      <c r="L319" s="115"/>
      <c r="M319" s="115"/>
      <c r="N319" s="115"/>
      <c r="O319" s="115"/>
      <c r="P319" s="115"/>
      <c r="Q319" s="115"/>
      <c r="R319" s="115"/>
      <c r="S319" s="115"/>
      <c r="T319" s="115"/>
      <c r="U319" s="115"/>
      <c r="V319" s="115"/>
    </row>
    <row r="320" spans="1:22" x14ac:dyDescent="0.25">
      <c r="A320" s="115"/>
      <c r="B320" s="115"/>
      <c r="C320" s="115"/>
      <c r="D320" s="115"/>
      <c r="E320" s="115"/>
      <c r="F320" s="115"/>
      <c r="G320" s="115"/>
      <c r="H320" s="115"/>
      <c r="I320" s="115"/>
      <c r="J320" s="115"/>
      <c r="K320" s="115"/>
      <c r="L320" s="115"/>
      <c r="M320" s="115"/>
      <c r="N320" s="115"/>
      <c r="O320" s="115"/>
      <c r="P320" s="115"/>
      <c r="Q320" s="115"/>
      <c r="R320" s="115"/>
      <c r="S320" s="115"/>
      <c r="T320" s="115"/>
      <c r="U320" s="115"/>
      <c r="V320" s="115"/>
    </row>
    <row r="321" spans="1:22" x14ac:dyDescent="0.25">
      <c r="A321" s="115"/>
      <c r="B321" s="115"/>
      <c r="C321" s="115"/>
      <c r="D321" s="115"/>
      <c r="E321" s="115"/>
      <c r="F321" s="115"/>
      <c r="G321" s="115"/>
      <c r="H321" s="115"/>
      <c r="I321" s="115"/>
      <c r="J321" s="115"/>
      <c r="K321" s="115"/>
      <c r="L321" s="115"/>
      <c r="M321" s="115"/>
      <c r="N321" s="115"/>
      <c r="O321" s="115"/>
      <c r="P321" s="115"/>
      <c r="Q321" s="115"/>
      <c r="R321" s="115"/>
      <c r="S321" s="115"/>
      <c r="T321" s="115"/>
      <c r="U321" s="115"/>
      <c r="V321" s="115"/>
    </row>
    <row r="322" spans="1:22" x14ac:dyDescent="0.25">
      <c r="A322" s="115"/>
      <c r="B322" s="115"/>
      <c r="C322" s="115"/>
      <c r="D322" s="115"/>
      <c r="E322" s="115"/>
      <c r="F322" s="115"/>
      <c r="G322" s="115"/>
      <c r="H322" s="115"/>
      <c r="I322" s="115"/>
      <c r="J322" s="115"/>
      <c r="K322" s="115"/>
      <c r="L322" s="115"/>
      <c r="M322" s="115"/>
      <c r="N322" s="115"/>
      <c r="O322" s="115"/>
      <c r="P322" s="115"/>
      <c r="Q322" s="115"/>
      <c r="R322" s="115"/>
      <c r="S322" s="115"/>
      <c r="T322" s="115"/>
      <c r="U322" s="115"/>
      <c r="V322" s="115"/>
    </row>
    <row r="323" spans="1:22" x14ac:dyDescent="0.25">
      <c r="A323" s="115"/>
      <c r="B323" s="115"/>
      <c r="C323" s="115"/>
      <c r="D323" s="115"/>
      <c r="E323" s="115"/>
      <c r="F323" s="115"/>
      <c r="G323" s="115"/>
      <c r="H323" s="115"/>
      <c r="I323" s="115"/>
      <c r="J323" s="115"/>
      <c r="K323" s="115"/>
      <c r="L323" s="115"/>
      <c r="M323" s="115"/>
      <c r="N323" s="115"/>
      <c r="O323" s="115"/>
      <c r="P323" s="115"/>
      <c r="Q323" s="115"/>
      <c r="R323" s="115"/>
      <c r="S323" s="115"/>
      <c r="T323" s="115"/>
      <c r="U323" s="115"/>
      <c r="V323" s="115"/>
    </row>
    <row r="324" spans="1:22" x14ac:dyDescent="0.25">
      <c r="A324" s="115"/>
      <c r="B324" s="115"/>
      <c r="C324" s="115"/>
      <c r="D324" s="115"/>
      <c r="E324" s="115"/>
      <c r="F324" s="115"/>
      <c r="G324" s="115"/>
      <c r="H324" s="115"/>
      <c r="I324" s="115"/>
      <c r="J324" s="115"/>
      <c r="K324" s="115"/>
      <c r="L324" s="115"/>
      <c r="M324" s="115"/>
      <c r="N324" s="115"/>
      <c r="O324" s="115"/>
      <c r="P324" s="115"/>
      <c r="Q324" s="115"/>
      <c r="R324" s="115"/>
      <c r="S324" s="115"/>
      <c r="T324" s="115"/>
      <c r="U324" s="115"/>
      <c r="V324" s="115"/>
    </row>
    <row r="325" spans="1:22" x14ac:dyDescent="0.25">
      <c r="A325" s="115"/>
      <c r="B325" s="115"/>
      <c r="C325" s="115"/>
      <c r="D325" s="115"/>
      <c r="E325" s="115"/>
      <c r="F325" s="115"/>
      <c r="G325" s="115"/>
      <c r="H325" s="115"/>
      <c r="I325" s="115"/>
      <c r="J325" s="115"/>
      <c r="K325" s="115"/>
      <c r="L325" s="115"/>
      <c r="M325" s="115"/>
      <c r="N325" s="115"/>
      <c r="O325" s="115"/>
      <c r="P325" s="115"/>
      <c r="Q325" s="115"/>
      <c r="R325" s="115"/>
      <c r="S325" s="115"/>
      <c r="T325" s="115"/>
      <c r="U325" s="115"/>
      <c r="V325" s="115"/>
    </row>
    <row r="326" spans="1:22" x14ac:dyDescent="0.25">
      <c r="A326" s="115"/>
      <c r="B326" s="115"/>
      <c r="C326" s="115"/>
      <c r="D326" s="115"/>
      <c r="E326" s="115"/>
      <c r="F326" s="115"/>
      <c r="G326" s="115"/>
      <c r="H326" s="115"/>
      <c r="I326" s="115"/>
      <c r="J326" s="115"/>
      <c r="K326" s="115"/>
      <c r="L326" s="115"/>
      <c r="M326" s="115"/>
      <c r="N326" s="115"/>
      <c r="O326" s="115"/>
      <c r="P326" s="115"/>
      <c r="Q326" s="115"/>
      <c r="R326" s="115"/>
      <c r="S326" s="115"/>
      <c r="T326" s="115"/>
      <c r="U326" s="115"/>
      <c r="V326" s="115"/>
    </row>
    <row r="327" spans="1:22" x14ac:dyDescent="0.25">
      <c r="A327" s="115"/>
      <c r="B327" s="115"/>
      <c r="C327" s="115"/>
      <c r="D327" s="115"/>
      <c r="E327" s="115"/>
      <c r="F327" s="115"/>
      <c r="G327" s="115"/>
      <c r="H327" s="115"/>
      <c r="I327" s="115"/>
      <c r="J327" s="115"/>
      <c r="K327" s="115"/>
      <c r="L327" s="115"/>
      <c r="M327" s="115"/>
      <c r="N327" s="115"/>
      <c r="O327" s="115"/>
      <c r="P327" s="115"/>
      <c r="Q327" s="115"/>
      <c r="R327" s="115"/>
      <c r="S327" s="115"/>
      <c r="T327" s="115"/>
      <c r="U327" s="115"/>
      <c r="V327" s="115"/>
    </row>
    <row r="328" spans="1:22" x14ac:dyDescent="0.25">
      <c r="A328" s="115"/>
      <c r="B328" s="115"/>
      <c r="C328" s="115"/>
      <c r="D328" s="115"/>
      <c r="E328" s="115"/>
      <c r="F328" s="115"/>
      <c r="G328" s="115"/>
      <c r="H328" s="115"/>
      <c r="I328" s="115"/>
      <c r="J328" s="115"/>
      <c r="K328" s="115"/>
      <c r="L328" s="115"/>
      <c r="M328" s="115"/>
      <c r="N328" s="115"/>
      <c r="O328" s="115"/>
      <c r="P328" s="115"/>
      <c r="Q328" s="115"/>
      <c r="R328" s="115"/>
      <c r="S328" s="115"/>
      <c r="T328" s="115"/>
      <c r="U328" s="115"/>
      <c r="V328" s="115"/>
    </row>
  </sheetData>
  <mergeCells count="12">
    <mergeCell ref="A5:C5"/>
    <mergeCell ref="A16:C16"/>
    <mergeCell ref="A18:C18"/>
    <mergeCell ref="A7:C7"/>
    <mergeCell ref="A9:C9"/>
    <mergeCell ref="D40:D45"/>
    <mergeCell ref="A24:C24"/>
    <mergeCell ref="A39:C39"/>
    <mergeCell ref="A10:C10"/>
    <mergeCell ref="A12:C12"/>
    <mergeCell ref="A13:C13"/>
    <mergeCell ref="A15:C15"/>
  </mergeCells>
  <phoneticPr fontId="0" type="noConversion"/>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M77"/>
  <sheetViews>
    <sheetView topLeftCell="A19" zoomScale="60" zoomScaleNormal="60" workbookViewId="0">
      <selection activeCell="M30" sqref="M30"/>
    </sheetView>
  </sheetViews>
  <sheetFormatPr defaultColWidth="9.140625" defaultRowHeight="15.75" x14ac:dyDescent="0.25"/>
  <cols>
    <col min="1" max="1" width="9.140625" style="43"/>
    <col min="2" max="2" width="57.85546875" style="43" customWidth="1"/>
    <col min="3" max="3" width="13" style="43" customWidth="1"/>
    <col min="4" max="4" width="17.85546875" style="44" customWidth="1"/>
    <col min="5" max="5" width="20.42578125" style="44" customWidth="1"/>
    <col min="6" max="6" width="18.7109375" style="44" customWidth="1"/>
    <col min="7" max="7" width="12.85546875" style="43" customWidth="1"/>
    <col min="8" max="8" width="10" style="43" customWidth="1"/>
    <col min="9" max="10" width="11.85546875" style="43" customWidth="1"/>
    <col min="11" max="12" width="9.140625" style="43"/>
    <col min="13" max="13" width="21.28515625" style="43" customWidth="1"/>
    <col min="14" max="16384" width="9.140625" style="43"/>
  </cols>
  <sheetData>
    <row r="1" spans="1:10" ht="18.75" x14ac:dyDescent="0.25">
      <c r="J1" s="16" t="s">
        <v>22</v>
      </c>
    </row>
    <row r="2" spans="1:10" ht="18.75" x14ac:dyDescent="0.3">
      <c r="J2" s="14" t="s">
        <v>6</v>
      </c>
    </row>
    <row r="3" spans="1:10" x14ac:dyDescent="0.25">
      <c r="A3" s="246"/>
      <c r="B3" s="246"/>
      <c r="C3" s="246"/>
      <c r="D3" s="246"/>
      <c r="E3" s="246"/>
      <c r="F3" s="246"/>
      <c r="G3" s="246"/>
      <c r="H3" s="246"/>
      <c r="I3" s="246"/>
      <c r="J3" s="246"/>
    </row>
    <row r="4" spans="1:10" s="74" customFormat="1" x14ac:dyDescent="0.2">
      <c r="A4" s="309" t="str">
        <f>'1. паспорт местоположение'!A5</f>
        <v>Год раскрытия информации: 2024 год</v>
      </c>
      <c r="B4" s="309"/>
      <c r="C4" s="309"/>
      <c r="D4" s="309"/>
      <c r="E4" s="309"/>
      <c r="F4" s="309"/>
      <c r="G4" s="309"/>
      <c r="H4" s="309"/>
      <c r="I4" s="309"/>
      <c r="J4" s="309"/>
    </row>
    <row r="5" spans="1:10" s="74" customFormat="1" x14ac:dyDescent="0.2">
      <c r="A5" s="153"/>
      <c r="B5" s="150"/>
      <c r="C5" s="150"/>
      <c r="D5" s="150"/>
      <c r="E5" s="150"/>
      <c r="F5" s="150"/>
      <c r="G5" s="153"/>
      <c r="H5" s="209"/>
      <c r="I5" s="150"/>
      <c r="J5" s="150"/>
    </row>
    <row r="6" spans="1:10" s="74" customFormat="1" x14ac:dyDescent="0.2">
      <c r="A6" s="309" t="str">
        <f>'1. паспорт местоположение'!A7</f>
        <v xml:space="preserve">Паспорт инвестиционного проекта </v>
      </c>
      <c r="B6" s="309"/>
      <c r="C6" s="309"/>
      <c r="D6" s="309"/>
      <c r="E6" s="309"/>
      <c r="F6" s="309"/>
      <c r="G6" s="309"/>
      <c r="H6" s="309"/>
      <c r="I6" s="309"/>
      <c r="J6" s="309"/>
    </row>
    <row r="7" spans="1:10" s="74" customFormat="1" ht="18.75" x14ac:dyDescent="0.2">
      <c r="A7" s="148"/>
      <c r="B7" s="148"/>
      <c r="C7" s="148"/>
      <c r="D7" s="148"/>
      <c r="E7" s="148"/>
      <c r="F7" s="148"/>
      <c r="G7" s="148"/>
      <c r="H7" s="206"/>
      <c r="I7" s="150"/>
      <c r="J7" s="150"/>
    </row>
    <row r="8" spans="1:10" s="74" customFormat="1" x14ac:dyDescent="0.2">
      <c r="A8" s="309" t="str">
        <f>'1. паспорт местоположение'!A9</f>
        <v>АО "Чеченэнерго"</v>
      </c>
      <c r="B8" s="309"/>
      <c r="C8" s="309"/>
      <c r="D8" s="309"/>
      <c r="E8" s="309"/>
      <c r="F8" s="309"/>
      <c r="G8" s="309"/>
      <c r="H8" s="309"/>
      <c r="I8" s="309"/>
      <c r="J8" s="309"/>
    </row>
    <row r="9" spans="1:10" s="74" customFormat="1" x14ac:dyDescent="0.2">
      <c r="A9" s="245" t="str">
        <f>'1. паспорт местоположение'!A10</f>
        <v xml:space="preserve">         (фирменное наименование субъекта электроэнергетики)</v>
      </c>
      <c r="B9" s="245"/>
      <c r="C9" s="245"/>
      <c r="D9" s="245"/>
      <c r="E9" s="245"/>
      <c r="F9" s="245"/>
      <c r="G9" s="245"/>
      <c r="H9" s="245"/>
      <c r="I9" s="245"/>
      <c r="J9" s="245"/>
    </row>
    <row r="10" spans="1:10" s="74" customFormat="1" ht="18.75" x14ac:dyDescent="0.2">
      <c r="A10" s="148"/>
      <c r="B10" s="148"/>
      <c r="C10" s="148"/>
      <c r="D10" s="148"/>
      <c r="E10" s="148"/>
      <c r="F10" s="148"/>
      <c r="G10" s="148"/>
      <c r="H10" s="206"/>
      <c r="I10" s="150"/>
      <c r="J10" s="150"/>
    </row>
    <row r="11" spans="1:10" s="74" customFormat="1" x14ac:dyDescent="0.2">
      <c r="A11" s="246" t="str">
        <f>'1. паспорт местоположение'!A12</f>
        <v>L_Che372</v>
      </c>
      <c r="B11" s="246"/>
      <c r="C11" s="246"/>
      <c r="D11" s="246"/>
      <c r="E11" s="246"/>
      <c r="F11" s="246"/>
      <c r="G11" s="246"/>
      <c r="H11" s="246"/>
      <c r="I11" s="246"/>
      <c r="J11" s="246"/>
    </row>
    <row r="12" spans="1:10" s="74" customFormat="1" x14ac:dyDescent="0.2">
      <c r="A12" s="245" t="str">
        <f>'1. паспорт местоположение'!A13</f>
        <v xml:space="preserve">         (идентификатор инвестиционного проекта)</v>
      </c>
      <c r="B12" s="245"/>
      <c r="C12" s="245"/>
      <c r="D12" s="245"/>
      <c r="E12" s="245"/>
      <c r="F12" s="245"/>
      <c r="G12" s="245"/>
      <c r="H12" s="245"/>
      <c r="I12" s="245"/>
      <c r="J12" s="245"/>
    </row>
    <row r="13" spans="1:10" s="77" customFormat="1" ht="15.75" customHeight="1" x14ac:dyDescent="0.2">
      <c r="A13" s="152"/>
      <c r="B13" s="152"/>
      <c r="C13" s="152"/>
      <c r="D13" s="152"/>
      <c r="E13" s="152"/>
      <c r="F13" s="152"/>
      <c r="G13" s="152"/>
      <c r="H13" s="207"/>
      <c r="I13" s="151"/>
      <c r="J13" s="151"/>
    </row>
    <row r="14" spans="1:10" s="25" customFormat="1" x14ac:dyDescent="0.2">
      <c r="A14" s="246" t="str">
        <f>'1. паспорт местоположение'!A15</f>
        <v>Строительство и реконструкция сети 10-0,4 кВ (ВЛ 0,4 кВ протяженностью 27,78 км, ВЛ-10 кВ протяженностью 34,311 км, ТП 6(10)/0,4 кВ общей мощностью 1,116 МВА) в рамках "Плана (программы) снижения потерь электрической энергии в электрических сетях Итум-Калинских РЭС АО "Чеченэнерго"</v>
      </c>
      <c r="B14" s="246"/>
      <c r="C14" s="246"/>
      <c r="D14" s="246"/>
      <c r="E14" s="246"/>
      <c r="F14" s="246"/>
      <c r="G14" s="246"/>
      <c r="H14" s="246"/>
      <c r="I14" s="246"/>
      <c r="J14" s="246"/>
    </row>
    <row r="15" spans="1:10" s="25" customFormat="1" ht="15" customHeight="1" x14ac:dyDescent="0.2">
      <c r="A15" s="245" t="str">
        <f>'1. паспорт местоположение'!A16</f>
        <v xml:space="preserve">         (наименование инвестиционного проекта)</v>
      </c>
      <c r="B15" s="245"/>
      <c r="C15" s="245"/>
      <c r="D15" s="245"/>
      <c r="E15" s="245"/>
      <c r="F15" s="245"/>
      <c r="G15" s="245"/>
      <c r="H15" s="245"/>
      <c r="I15" s="245"/>
      <c r="J15" s="245"/>
    </row>
    <row r="16" spans="1:10" s="25" customFormat="1" ht="15" customHeight="1" x14ac:dyDescent="0.2">
      <c r="A16" s="15"/>
      <c r="B16" s="15"/>
      <c r="C16" s="15"/>
      <c r="D16" s="15"/>
      <c r="E16" s="15"/>
      <c r="F16" s="15"/>
      <c r="G16" s="15"/>
      <c r="H16" s="15"/>
      <c r="I16" s="15"/>
      <c r="J16" s="15"/>
    </row>
    <row r="17" spans="1:13" ht="18.75" customHeight="1" x14ac:dyDescent="0.25">
      <c r="A17" s="149"/>
      <c r="B17" s="149"/>
      <c r="C17" s="149"/>
      <c r="D17" s="149"/>
      <c r="E17" s="149"/>
      <c r="F17" s="149"/>
      <c r="G17" s="149"/>
      <c r="H17" s="149"/>
      <c r="I17" s="149"/>
      <c r="J17" s="149"/>
    </row>
    <row r="19" spans="1:13" x14ac:dyDescent="0.25">
      <c r="A19" s="314" t="s">
        <v>246</v>
      </c>
      <c r="B19" s="314"/>
      <c r="C19" s="314"/>
      <c r="D19" s="314"/>
      <c r="E19" s="314"/>
      <c r="F19" s="314"/>
      <c r="G19" s="314"/>
      <c r="H19" s="314"/>
      <c r="I19" s="314"/>
      <c r="J19" s="314"/>
    </row>
    <row r="20" spans="1:13" ht="15.75" customHeight="1" x14ac:dyDescent="0.25">
      <c r="A20" s="298" t="s">
        <v>101</v>
      </c>
      <c r="B20" s="298" t="s">
        <v>100</v>
      </c>
      <c r="C20" s="315" t="s">
        <v>99</v>
      </c>
      <c r="D20" s="316"/>
      <c r="E20" s="317" t="s">
        <v>98</v>
      </c>
      <c r="F20" s="318"/>
      <c r="G20" s="321" t="s">
        <v>571</v>
      </c>
      <c r="H20" s="323" t="s">
        <v>572</v>
      </c>
      <c r="I20" s="324"/>
      <c r="J20" s="324"/>
      <c r="K20" s="325"/>
    </row>
    <row r="21" spans="1:13" ht="33" customHeight="1" x14ac:dyDescent="0.25">
      <c r="A21" s="298"/>
      <c r="B21" s="298"/>
      <c r="C21" s="299"/>
      <c r="D21" s="300"/>
      <c r="E21" s="319"/>
      <c r="F21" s="320"/>
      <c r="G21" s="322"/>
      <c r="H21" s="326" t="s">
        <v>0</v>
      </c>
      <c r="I21" s="327"/>
      <c r="J21" s="326" t="s">
        <v>425</v>
      </c>
      <c r="K21" s="327"/>
      <c r="L21" s="45"/>
      <c r="M21" s="45"/>
    </row>
    <row r="22" spans="1:13" ht="99.75" customHeight="1" x14ac:dyDescent="0.25">
      <c r="A22" s="298"/>
      <c r="B22" s="298"/>
      <c r="C22" s="219" t="s">
        <v>0</v>
      </c>
      <c r="D22" s="219" t="s">
        <v>425</v>
      </c>
      <c r="E22" s="63" t="s">
        <v>573</v>
      </c>
      <c r="F22" s="63" t="s">
        <v>574</v>
      </c>
      <c r="G22" s="305"/>
      <c r="H22" s="46" t="s">
        <v>561</v>
      </c>
      <c r="I22" s="46" t="s">
        <v>562</v>
      </c>
      <c r="J22" s="46" t="s">
        <v>561</v>
      </c>
      <c r="K22" s="46" t="s">
        <v>562</v>
      </c>
    </row>
    <row r="23" spans="1:13" x14ac:dyDescent="0.25">
      <c r="A23" s="208">
        <v>1</v>
      </c>
      <c r="B23" s="208">
        <v>2</v>
      </c>
      <c r="C23" s="208">
        <v>3</v>
      </c>
      <c r="D23" s="208">
        <v>4</v>
      </c>
      <c r="E23" s="208">
        <v>5</v>
      </c>
      <c r="F23" s="208">
        <v>6</v>
      </c>
      <c r="G23" s="208">
        <v>7</v>
      </c>
      <c r="H23" s="208">
        <v>8</v>
      </c>
      <c r="I23" s="208">
        <v>9</v>
      </c>
      <c r="J23" s="208">
        <v>10</v>
      </c>
      <c r="K23" s="208">
        <v>11</v>
      </c>
    </row>
    <row r="24" spans="1:13" ht="47.25" x14ac:dyDescent="0.25">
      <c r="A24" s="47">
        <v>1</v>
      </c>
      <c r="B24" s="48" t="s">
        <v>97</v>
      </c>
      <c r="C24" s="164">
        <f>VLOOKUP($A$11,'[1]6.2. отчет'!$D:$K,2,0)</f>
        <v>89.062934511468001</v>
      </c>
      <c r="D24" s="164">
        <f>VLOOKUP($A$11,'[1]6.2. отчет'!$D:$K,5,0)</f>
        <v>52.002826513999999</v>
      </c>
      <c r="E24" s="164">
        <f>VLOOKUP($A$11,'[1]6.2. отчет'!$D:$K,7,0)</f>
        <v>66.424227857467997</v>
      </c>
      <c r="F24" s="164">
        <f>VLOOKUP($A$11,'[1]6.2. отчет'!$D:$K,8,0)</f>
        <v>39.375441667468003</v>
      </c>
      <c r="G24" s="164">
        <f>VLOOKUP($A$11,'[1]6.2. отчет'!$D:$BL,9,0)</f>
        <v>27.048786190000001</v>
      </c>
      <c r="H24" s="164">
        <f>VLOOKUP($A$11,'[1]6.2. отчет'!$D:$BL,15,0)</f>
        <v>40.304067207467995</v>
      </c>
      <c r="I24" s="164">
        <f>VLOOKUP($A$11,'[1]6.2. отчет'!$D:$CU,45,0)</f>
        <v>0</v>
      </c>
      <c r="J24" s="164">
        <f>VLOOKUP($A$11,'[1]6.2. отчет'!$D:$BL,56,0)</f>
        <v>2.3153336699999998</v>
      </c>
      <c r="K24" s="164">
        <f>VLOOKUP($A$11,'[1]6.2. отчет'!$D:$CU,86,0)</f>
        <v>2.3153336699999998</v>
      </c>
    </row>
    <row r="25" spans="1:13" s="49" customFormat="1" ht="47.25" customHeight="1" x14ac:dyDescent="0.25">
      <c r="A25" s="50" t="s">
        <v>96</v>
      </c>
      <c r="B25" s="51" t="s">
        <v>95</v>
      </c>
      <c r="C25" s="164">
        <f t="shared" ref="C25:C26" si="0">H25</f>
        <v>0</v>
      </c>
      <c r="D25" s="164">
        <f>G25+J25</f>
        <v>0</v>
      </c>
      <c r="E25" s="164">
        <f t="shared" ref="E25:E28" si="1">F25+G25</f>
        <v>0</v>
      </c>
      <c r="F25" s="164">
        <f t="shared" ref="F25:F26" si="2">J25</f>
        <v>0</v>
      </c>
      <c r="G25" s="164">
        <f>VLOOKUP($A$11,'[1]6.2. отчет'!$D:$BL,10,0)</f>
        <v>0</v>
      </c>
      <c r="H25" s="164">
        <f>VLOOKUP($A$11,'[1]6.2. отчет'!$D:$BL,16,0)</f>
        <v>0</v>
      </c>
      <c r="I25" s="164">
        <f>IF(H25=0,0,VLOOKUP($A$11,'[1]6.2. отчет'!$D:$CU,46,0))</f>
        <v>0</v>
      </c>
      <c r="J25" s="164">
        <f>VLOOKUP($A$11,'[1]6.2. отчет'!$D:$BL,57,0)</f>
        <v>0</v>
      </c>
      <c r="K25" s="164">
        <f>IF(J25=0,0,VLOOKUP($A$11,'[1]6.2. отчет'!$D:$CU,87,0))</f>
        <v>0</v>
      </c>
    </row>
    <row r="26" spans="1:13" ht="24" customHeight="1" x14ac:dyDescent="0.25">
      <c r="A26" s="50" t="s">
        <v>94</v>
      </c>
      <c r="B26" s="51" t="s">
        <v>93</v>
      </c>
      <c r="C26" s="164">
        <f t="shared" si="0"/>
        <v>0</v>
      </c>
      <c r="D26" s="164">
        <f>G26+J26</f>
        <v>0</v>
      </c>
      <c r="E26" s="164">
        <f t="shared" si="1"/>
        <v>0</v>
      </c>
      <c r="F26" s="164">
        <f t="shared" si="2"/>
        <v>0</v>
      </c>
      <c r="G26" s="164">
        <f>VLOOKUP($A$11,'[1]6.2. отчет'!$D:$BL,11,0)</f>
        <v>0</v>
      </c>
      <c r="H26" s="164">
        <f>VLOOKUP($A$11,'[1]6.2. отчет'!$D:$BL,17,0)</f>
        <v>0</v>
      </c>
      <c r="I26" s="164">
        <f>IF(H26=0,0,VLOOKUP($A$11,'[1]6.2. отчет'!$D:$CU,47,0))</f>
        <v>0</v>
      </c>
      <c r="J26" s="164">
        <f>VLOOKUP($A$11,'[1]6.2. отчет'!$D:$BL,58,0)</f>
        <v>0</v>
      </c>
      <c r="K26" s="164">
        <f>IF(J26=0,0,VLOOKUP($A$11,'[1]6.2. отчет'!$D:$CU,88,0))</f>
        <v>0</v>
      </c>
    </row>
    <row r="27" spans="1:13" ht="31.5" x14ac:dyDescent="0.25">
      <c r="A27" s="50" t="s">
        <v>92</v>
      </c>
      <c r="B27" s="51" t="s">
        <v>197</v>
      </c>
      <c r="C27" s="164">
        <f>IF(C24="нд","нд",C24-(C29+C28+C26+C25))</f>
        <v>48.758867304000006</v>
      </c>
      <c r="D27" s="164">
        <f>G27+J27+D24-(G24+J24)</f>
        <v>24.600181795666657</v>
      </c>
      <c r="E27" s="164">
        <f>F27+G27</f>
        <v>41.336916809134664</v>
      </c>
      <c r="F27" s="164">
        <f>F24-(F25+F26+F28+F29)</f>
        <v>39.375441667468003</v>
      </c>
      <c r="G27" s="164">
        <f>VLOOKUP($A$11,'[1]6.2. отчет'!$D:$BL,12,0)</f>
        <v>1.961475141666662</v>
      </c>
      <c r="H27" s="164">
        <f>VLOOKUP($A$11,'[1]6.2. отчет'!$D:$BL,18,0)</f>
        <v>0</v>
      </c>
      <c r="I27" s="164">
        <f>IF(H27=0,0,VLOOKUP($A$11,'[1]6.2. отчет'!$D:$CU,48,0))</f>
        <v>0</v>
      </c>
      <c r="J27" s="164">
        <f>VLOOKUP($A$11,'[1]6.2. отчет'!$D:$BL,59,0)</f>
        <v>0</v>
      </c>
      <c r="K27" s="164">
        <f>IF(J27=0,0,VLOOKUP($A$11,'[1]6.2. отчет'!$D:$CU,89,0))</f>
        <v>0</v>
      </c>
    </row>
    <row r="28" spans="1:13" x14ac:dyDescent="0.25">
      <c r="A28" s="50" t="s">
        <v>91</v>
      </c>
      <c r="B28" s="51" t="s">
        <v>90</v>
      </c>
      <c r="C28" s="164">
        <f>H28</f>
        <v>0</v>
      </c>
      <c r="D28" s="164">
        <f t="shared" ref="D28:D29" si="3">G28+J28</f>
        <v>0</v>
      </c>
      <c r="E28" s="164">
        <f t="shared" si="1"/>
        <v>0</v>
      </c>
      <c r="F28" s="164">
        <v>0</v>
      </c>
      <c r="G28" s="164">
        <f>VLOOKUP($A$11,'[1]6.2. отчет'!$D:$BL,13,0)</f>
        <v>0</v>
      </c>
      <c r="H28" s="164">
        <f>VLOOKUP($A$11,'[1]6.2. отчет'!$D:$BL,19,0)</f>
        <v>0</v>
      </c>
      <c r="I28" s="164">
        <f>IF(H28=0,0,VLOOKUP($A$11,'[1]6.2. отчет'!$D:$CU,49,0))</f>
        <v>0</v>
      </c>
      <c r="J28" s="164">
        <f>VLOOKUP($A$11,'[1]6.2. отчет'!$D:$BL,60,0)</f>
        <v>0</v>
      </c>
      <c r="K28" s="164">
        <f>IF(J28=0,0,VLOOKUP($A$11,'[1]6.2. отчет'!$D:$CU,90,0))</f>
        <v>0</v>
      </c>
    </row>
    <row r="29" spans="1:13" x14ac:dyDescent="0.25">
      <c r="A29" s="50" t="s">
        <v>89</v>
      </c>
      <c r="B29" s="53" t="s">
        <v>88</v>
      </c>
      <c r="C29" s="164">
        <f>H29</f>
        <v>40.304067207467995</v>
      </c>
      <c r="D29" s="164">
        <f t="shared" si="3"/>
        <v>27.402644718333338</v>
      </c>
      <c r="E29" s="164">
        <f>F29+G29</f>
        <v>25.087311048333337</v>
      </c>
      <c r="F29" s="164">
        <v>0</v>
      </c>
      <c r="G29" s="164">
        <f>VLOOKUP($A$11,'[1]6.2. отчет'!$D:$BL,14,0)</f>
        <v>25.087311048333337</v>
      </c>
      <c r="H29" s="164">
        <f>VLOOKUP($A$11,'[1]6.2. отчет'!$D:$BL,20,0)</f>
        <v>40.304067207467995</v>
      </c>
      <c r="I29" s="164">
        <f>IF(H29=0,0,VLOOKUP($A$11,'[1]6.2. отчет'!$D:$CU,50,0))</f>
        <v>0</v>
      </c>
      <c r="J29" s="164">
        <f>VLOOKUP($A$11,'[1]6.2. отчет'!$D:$BL,61,0)</f>
        <v>2.3153336699999998</v>
      </c>
      <c r="K29" s="164">
        <f>IF(J29=0,0,VLOOKUP($A$11,'[1]6.2. отчет'!$D:$CU,91,0))</f>
        <v>2.3153336699999998</v>
      </c>
    </row>
    <row r="30" spans="1:13" ht="47.25" x14ac:dyDescent="0.25">
      <c r="A30" s="47" t="s">
        <v>17</v>
      </c>
      <c r="B30" s="48" t="s">
        <v>87</v>
      </c>
      <c r="C30" s="164">
        <f>VLOOKUP($A$11,'[1]6.2. отчет'!$D:$DB,99,0)</f>
        <v>74.950110315868002</v>
      </c>
      <c r="D30" s="164">
        <f>VLOOKUP($A$11,'[1]6.2. отчет'!$D:$FK,106,0)</f>
        <v>43.782113989999999</v>
      </c>
      <c r="E30" s="164">
        <f>VLOOKUP($A$11,'[1]6.2. отчет'!$D:$FK,108,0)</f>
        <v>55.110569175868001</v>
      </c>
      <c r="F30" s="164">
        <f>VLOOKUP($A$11,'[1]6.2. отчет'!$D:$FK,109,0)</f>
        <v>31.167996325868003</v>
      </c>
      <c r="G30" s="164">
        <f>VLOOKUP($A$11,'[1]6.2. отчет'!$D:$FK,110,0)</f>
        <v>23.942572849999998</v>
      </c>
      <c r="H30" s="164">
        <f>VLOOKUP($A$11,'[1]6.2. отчет'!$D:$FK,115,0)</f>
        <v>32.096621865868002</v>
      </c>
      <c r="I30" s="164">
        <f>VLOOKUP($A$11,'[1]6.2. отчет'!$D:$AGP,124,0)</f>
        <v>0</v>
      </c>
      <c r="J30" s="164">
        <f>VLOOKUP($A$11,'[1]6.2. отчет'!$D:$FK,130,0)</f>
        <v>0</v>
      </c>
      <c r="K30" s="164">
        <f>VLOOKUP($A$11,'[1]6.2. отчет'!$D:$FK,155,0)</f>
        <v>0</v>
      </c>
      <c r="M30" s="61"/>
    </row>
    <row r="31" spans="1:13" s="49" customFormat="1" x14ac:dyDescent="0.25">
      <c r="A31" s="47" t="s">
        <v>86</v>
      </c>
      <c r="B31" s="51" t="s">
        <v>85</v>
      </c>
      <c r="C31" s="164">
        <f>VLOOKUP($A$11,'[1]6.2. отчет'!$D:$DB,100,0)</f>
        <v>1.57309897</v>
      </c>
      <c r="D31" s="164">
        <v>1.57309897</v>
      </c>
      <c r="E31" s="164">
        <f>F31+G31</f>
        <v>0</v>
      </c>
      <c r="F31" s="164">
        <v>0</v>
      </c>
      <c r="G31" s="164">
        <f>VLOOKUP($A$11,'[1]6.2. отчет'!$D:$FK,111,0)</f>
        <v>0</v>
      </c>
      <c r="H31" s="164">
        <v>0</v>
      </c>
      <c r="I31" s="164">
        <v>0</v>
      </c>
      <c r="J31" s="164">
        <f>VLOOKUP($A$11,'[1]6.2. отчет'!$D:$FK,131,0)</f>
        <v>0</v>
      </c>
      <c r="K31" s="164">
        <f>IF(J31=0,0,VLOOKUP($A$11,'[1]6.2. отчет'!$D:$FK,156,0))</f>
        <v>0</v>
      </c>
      <c r="M31" s="61"/>
    </row>
    <row r="32" spans="1:13" ht="31.5" x14ac:dyDescent="0.25">
      <c r="A32" s="47" t="s">
        <v>84</v>
      </c>
      <c r="B32" s="51" t="s">
        <v>83</v>
      </c>
      <c r="C32" s="164">
        <f>VLOOKUP($A$11,'[1]6.2. отчет'!$D:$DB,101,0)</f>
        <v>57.891347199999991</v>
      </c>
      <c r="D32" s="164">
        <v>13.337406640000001</v>
      </c>
      <c r="E32" s="164">
        <f t="shared" ref="E32:E34" si="4">F32+G32</f>
        <v>44.123927875868006</v>
      </c>
      <c r="F32" s="164">
        <v>25.875463315868004</v>
      </c>
      <c r="G32" s="164">
        <f>VLOOKUP($A$11,'[1]6.2. отчет'!$D:$FK,112,0)</f>
        <v>18.248464559999999</v>
      </c>
      <c r="H32" s="164">
        <v>26.804088855868002</v>
      </c>
      <c r="I32" s="164">
        <v>0</v>
      </c>
      <c r="J32" s="164">
        <f>VLOOKUP($A$11,'[1]6.2. отчет'!$D:$FK,132,0)</f>
        <v>0</v>
      </c>
      <c r="K32" s="164">
        <f>IF(J32=0,0,VLOOKUP($A$11,'[1]6.2. отчет'!$D:$FK,157,0))</f>
        <v>0</v>
      </c>
      <c r="L32" s="49"/>
      <c r="M32" s="61"/>
    </row>
    <row r="33" spans="1:13" x14ac:dyDescent="0.25">
      <c r="A33" s="47" t="s">
        <v>82</v>
      </c>
      <c r="B33" s="51" t="s">
        <v>81</v>
      </c>
      <c r="C33" s="164">
        <f>VLOOKUP($A$11,'[1]6.2. отчет'!$D:$DB,102,0)</f>
        <v>9.4241727999999991</v>
      </c>
      <c r="D33" s="164">
        <v>4.1316397899999995</v>
      </c>
      <c r="E33" s="164">
        <f t="shared" si="4"/>
        <v>7.0041618499999991</v>
      </c>
      <c r="F33" s="164">
        <v>5.2925330099999996</v>
      </c>
      <c r="G33" s="164">
        <f>VLOOKUP($A$11,'[1]6.2. отчет'!$D:$FK,113,0)</f>
        <v>1.7116288399999999</v>
      </c>
      <c r="H33" s="164">
        <v>5.2925330099999996</v>
      </c>
      <c r="I33" s="164">
        <v>0</v>
      </c>
      <c r="J33" s="164">
        <f>VLOOKUP($A$11,'[1]6.2. отчет'!$D:$FK,133,0)</f>
        <v>0</v>
      </c>
      <c r="K33" s="164">
        <f>IF(J33=0,0,VLOOKUP($A$11,'[1]6.2. отчет'!$D:$FK,158,0))</f>
        <v>0</v>
      </c>
      <c r="L33" s="49"/>
      <c r="M33" s="61"/>
    </row>
    <row r="34" spans="1:13" x14ac:dyDescent="0.25">
      <c r="A34" s="47" t="s">
        <v>80</v>
      </c>
      <c r="B34" s="51" t="s">
        <v>79</v>
      </c>
      <c r="C34" s="164">
        <f>VLOOKUP($A$11,'[1]6.2. отчет'!$D:$DB,103,0)</f>
        <v>6.0614913458680171</v>
      </c>
      <c r="D34" s="164">
        <f>D30-D31-D32-D33</f>
        <v>24.739968590000004</v>
      </c>
      <c r="E34" s="164">
        <f t="shared" si="4"/>
        <v>3.9824794499999991</v>
      </c>
      <c r="F34" s="164">
        <v>0</v>
      </c>
      <c r="G34" s="164">
        <f>VLOOKUP($A$11,'[1]6.2. отчет'!$D:$FK,114,0)</f>
        <v>3.9824794499999991</v>
      </c>
      <c r="H34" s="164">
        <v>0</v>
      </c>
      <c r="I34" s="164">
        <v>0</v>
      </c>
      <c r="J34" s="164">
        <f>VLOOKUP($A$11,'[1]6.2. отчет'!$D:$FK,134,0)</f>
        <v>0</v>
      </c>
      <c r="K34" s="164">
        <f>IF(J34=0,0,VLOOKUP($A$11,'[1]6.2. отчет'!$D:$FK,159,0))</f>
        <v>0</v>
      </c>
      <c r="L34" s="49"/>
      <c r="M34" s="61"/>
    </row>
    <row r="35" spans="1:13" ht="31.5" x14ac:dyDescent="0.25">
      <c r="A35" s="47" t="s">
        <v>16</v>
      </c>
      <c r="B35" s="48" t="s">
        <v>78</v>
      </c>
      <c r="C35" s="164"/>
      <c r="D35" s="164"/>
      <c r="E35" s="164"/>
      <c r="F35" s="164"/>
      <c r="G35" s="164"/>
      <c r="H35" s="164"/>
      <c r="I35" s="52"/>
      <c r="J35" s="164"/>
      <c r="K35" s="52"/>
      <c r="L35" s="49"/>
      <c r="M35" s="61"/>
    </row>
    <row r="36" spans="1:13" s="49" customFormat="1" ht="31.5" x14ac:dyDescent="0.25">
      <c r="A36" s="50" t="s">
        <v>77</v>
      </c>
      <c r="B36" s="64" t="s">
        <v>76</v>
      </c>
      <c r="C36" s="164">
        <f>IF('1. паспорт местоположение'!$C$22="Прочие инвестиционные проекты",0,VLOOKUP($A$11,'[1]6.2. отчет'!$D:$FX,168,0))</f>
        <v>0</v>
      </c>
      <c r="D36" s="228">
        <v>0</v>
      </c>
      <c r="E36" s="164">
        <f>F36+G36</f>
        <v>0</v>
      </c>
      <c r="F36" s="164">
        <f>C36-G36</f>
        <v>0</v>
      </c>
      <c r="G36" s="164">
        <f>IF('1. паспорт местоположение'!$C$22="Прочие инвестиционные проекты",0,VLOOKUP($A$11,'[1]6.2. отчет'!$D:$GJ,180,0))</f>
        <v>0</v>
      </c>
      <c r="H36" s="164">
        <f>IF('1. паспорт местоположение'!$C$22="Прочие инвестиционные проекты",0,VLOOKUP($A$11,'[1]6.2. отчет'!$D:$AGO,191,0))</f>
        <v>0</v>
      </c>
      <c r="I36" s="164">
        <f>IF('1. паспорт местоположение'!$C$22="Прочие инвестиционные проекты",0,VLOOKUP($A$11,'[1]6.2. отчет'!$D:$AGO,246,0))</f>
        <v>0</v>
      </c>
      <c r="J36" s="164">
        <f>IF('1. паспорт местоположение'!$C$22="Прочие инвестиционные проекты",0,VLOOKUP($A$11,'[1]6.2. отчет'!$D:$AGO,257,0))</f>
        <v>0</v>
      </c>
      <c r="K36" s="164">
        <f>IF('1. паспорт местоположение'!$C$22="Прочие инвестиционные проекты",0,VLOOKUP($A$11,'[1]6.2. отчет'!$D:$AGO,312,0))</f>
        <v>0</v>
      </c>
    </row>
    <row r="37" spans="1:13" x14ac:dyDescent="0.25">
      <c r="A37" s="50" t="s">
        <v>75</v>
      </c>
      <c r="B37" s="64" t="s">
        <v>65</v>
      </c>
      <c r="C37" s="164">
        <f>IF('1. паспорт местоположение'!$C$22="Прочие инвестиционные проекты",0,VLOOKUP($A$11,'[1]6.2. отчет'!$D:$FX,169,0))</f>
        <v>1.1160000000000001</v>
      </c>
      <c r="D37" s="228">
        <f>VLOOKUP($A$11,'[1]6.2. отчет'!$D:$OZ,410,0)</f>
        <v>1.1160000000000001</v>
      </c>
      <c r="E37" s="164">
        <f t="shared" ref="E37:E42" si="5">F37+G37</f>
        <v>1.1160000000000001</v>
      </c>
      <c r="F37" s="164">
        <f t="shared" ref="F37:F42" si="6">C37-G37</f>
        <v>0</v>
      </c>
      <c r="G37" s="164">
        <f>IF('1. паспорт местоположение'!$C$22="Прочие инвестиционные проекты",0,VLOOKUP($A$11,'[1]6.2. отчет'!$D:$GJ,181,0))</f>
        <v>1.1160000000000001</v>
      </c>
      <c r="H37" s="164">
        <f>IF('1. паспорт местоположение'!$C$22="Прочие инвестиционные проекты",0,VLOOKUP($A$11,'[1]6.2. отчет'!$D:$AGO,192,0))</f>
        <v>1.1160000000000001</v>
      </c>
      <c r="I37" s="164">
        <f>IF('1. паспорт местоположение'!$C$22="Прочие инвестиционные проекты",0,VLOOKUP($A$11,'[1]6.2. отчет'!$D:$AGO,247,0))</f>
        <v>0</v>
      </c>
      <c r="J37" s="164">
        <f>IF('1. паспорт местоположение'!$C$22="Прочие инвестиционные проекты",0,VLOOKUP($A$11,'[1]6.2. отчет'!$D:$AGO,258,0))</f>
        <v>0</v>
      </c>
      <c r="K37" s="164">
        <f>IF('1. паспорт местоположение'!$C$22="Прочие инвестиционные проекты",0,VLOOKUP($A$11,'[1]6.2. отчет'!$D:$AGO,313,0))</f>
        <v>0</v>
      </c>
    </row>
    <row r="38" spans="1:13" x14ac:dyDescent="0.25">
      <c r="A38" s="50" t="s">
        <v>74</v>
      </c>
      <c r="B38" s="64" t="s">
        <v>63</v>
      </c>
      <c r="C38" s="164">
        <f>IF('1. паспорт местоположение'!$C$22="Прочие инвестиционные проекты",0,VLOOKUP($A$11,'[1]6.2. отчет'!$D:$FX,170,0))</f>
        <v>0</v>
      </c>
      <c r="D38" s="228">
        <f>VLOOKUP($A$11,'[1]6.2. отчет'!$D:$OZ,411,0)</f>
        <v>0</v>
      </c>
      <c r="E38" s="164">
        <f t="shared" si="5"/>
        <v>0</v>
      </c>
      <c r="F38" s="164">
        <f t="shared" si="6"/>
        <v>0</v>
      </c>
      <c r="G38" s="164">
        <f>IF('1. паспорт местоположение'!$C$22="Прочие инвестиционные проекты",0,VLOOKUP($A$11,'[1]6.2. отчет'!$D:$GJ,182,0))</f>
        <v>0</v>
      </c>
      <c r="H38" s="164">
        <f>IF('1. паспорт местоположение'!$C$22="Прочие инвестиционные проекты",0,VLOOKUP($A$11,'[1]6.2. отчет'!$D:$AGO,193,0))</f>
        <v>0</v>
      </c>
      <c r="I38" s="164">
        <f>IF('1. паспорт местоположение'!$C$22="Прочие инвестиционные проекты",0,VLOOKUP($A$11,'[1]6.2. отчет'!$D:$AGO,248,0))</f>
        <v>0</v>
      </c>
      <c r="J38" s="164">
        <f>IF('1. паспорт местоположение'!$C$22="Прочие инвестиционные проекты",0,VLOOKUP($A$11,'[1]6.2. отчет'!$D:$AGO,259,0))</f>
        <v>0</v>
      </c>
      <c r="K38" s="164">
        <f>IF('1. паспорт местоположение'!$C$22="Прочие инвестиционные проекты",0,VLOOKUP($A$11,'[1]6.2. отчет'!$D:$AGO,314,0))</f>
        <v>0</v>
      </c>
    </row>
    <row r="39" spans="1:13" ht="31.5" x14ac:dyDescent="0.25">
      <c r="A39" s="50" t="s">
        <v>73</v>
      </c>
      <c r="B39" s="51" t="s">
        <v>61</v>
      </c>
      <c r="C39" s="164">
        <f>IF('1. паспорт местоположение'!$C$22="Прочие инвестиционные проекты",0,VLOOKUP($A$11,'[1]6.2. отчет'!$D:$FX,172,0))</f>
        <v>62.091000000000001</v>
      </c>
      <c r="D39" s="228">
        <f>VLOOKUP($A$11,'[1]6.2. отчет'!$D:$OZ,409,0)</f>
        <v>31.722000000000001</v>
      </c>
      <c r="E39" s="164">
        <f t="shared" si="5"/>
        <v>62.091000000000001</v>
      </c>
      <c r="F39" s="164">
        <f t="shared" si="6"/>
        <v>30.369</v>
      </c>
      <c r="G39" s="164">
        <f>IF('1. паспорт местоположение'!$C$22="Прочие инвестиционные проекты",0,VLOOKUP($A$11,'[1]6.2. отчет'!$D:$GJ,184,0))</f>
        <v>31.722000000000001</v>
      </c>
      <c r="H39" s="164">
        <f>IF('1. паспорт местоположение'!$C$22="Прочие инвестиционные проекты",0,VLOOKUP($A$11,'[1]6.2. отчет'!$D:$AGO,195,0))</f>
        <v>62.091000000000001</v>
      </c>
      <c r="I39" s="164">
        <f>IF('1. паспорт местоположение'!$C$22="Прочие инвестиционные проекты",0,VLOOKUP($A$11,'[1]6.2. отчет'!$D:$AGO,250,0))</f>
        <v>0</v>
      </c>
      <c r="J39" s="164">
        <f>IF('1. паспорт местоположение'!$C$22="Прочие инвестиционные проекты",0,VLOOKUP($A$11,'[1]6.2. отчет'!$D:$AGO,261,0))</f>
        <v>0</v>
      </c>
      <c r="K39" s="164">
        <f>IF('1. паспорт местоположение'!$C$22="Прочие инвестиционные проекты",0,VLOOKUP($A$11,'[1]6.2. отчет'!$D:$AGO,316,0))</f>
        <v>0</v>
      </c>
    </row>
    <row r="40" spans="1:13" ht="31.5" x14ac:dyDescent="0.25">
      <c r="A40" s="50" t="s">
        <v>72</v>
      </c>
      <c r="B40" s="51" t="s">
        <v>59</v>
      </c>
      <c r="C40" s="164">
        <f>IF('1. паспорт местоположение'!$C$22="Прочие инвестиционные проекты",0,VLOOKUP($A$11,'[1]6.2. отчет'!$D:$FX,173,0))</f>
        <v>0</v>
      </c>
      <c r="D40" s="228">
        <v>0</v>
      </c>
      <c r="E40" s="164">
        <f t="shared" si="5"/>
        <v>0</v>
      </c>
      <c r="F40" s="164">
        <f t="shared" si="6"/>
        <v>0</v>
      </c>
      <c r="G40" s="164">
        <f>IF('1. паспорт местоположение'!$C$22="Прочие инвестиционные проекты",0,VLOOKUP($A$11,'[1]6.2. отчет'!$D:$GJ,185,0))</f>
        <v>0</v>
      </c>
      <c r="H40" s="164">
        <f>IF('1. паспорт местоположение'!$C$22="Прочие инвестиционные проекты",0,VLOOKUP($A$11,'[1]6.2. отчет'!$D:$AGO,196,0))</f>
        <v>0</v>
      </c>
      <c r="I40" s="164">
        <f>IF('1. паспорт местоположение'!$C$22="Прочие инвестиционные проекты",0,VLOOKUP($A$11,'[1]6.2. отчет'!$D:$AGO,251,0))</f>
        <v>0</v>
      </c>
      <c r="J40" s="164">
        <f>IF('1. паспорт местоположение'!$C$22="Прочие инвестиционные проекты",0,VLOOKUP($A$11,'[1]6.2. отчет'!$D:$AGO,262,0))</f>
        <v>0</v>
      </c>
      <c r="K40" s="164">
        <f>IF('1. паспорт местоположение'!$C$22="Прочие инвестиционные проекты",0,VLOOKUP($A$11,'[1]6.2. отчет'!$D:$AGO,317,0))</f>
        <v>0</v>
      </c>
    </row>
    <row r="41" spans="1:13" x14ac:dyDescent="0.25">
      <c r="A41" s="50" t="s">
        <v>71</v>
      </c>
      <c r="B41" s="51" t="s">
        <v>57</v>
      </c>
      <c r="C41" s="164">
        <f>IF('1. паспорт местоположение'!$C$22="Прочие инвестиционные проекты",0,VLOOKUP($A$11,'[1]6.2. отчет'!$D:$FX,174,0))</f>
        <v>0</v>
      </c>
      <c r="D41" s="228">
        <v>0</v>
      </c>
      <c r="E41" s="164">
        <f t="shared" si="5"/>
        <v>0</v>
      </c>
      <c r="F41" s="164">
        <f t="shared" si="6"/>
        <v>0</v>
      </c>
      <c r="G41" s="164">
        <f>IF('1. паспорт местоположение'!$C$22="Прочие инвестиционные проекты",0,VLOOKUP($A$11,'[1]6.2. отчет'!$D:$GJ,186,0))</f>
        <v>0</v>
      </c>
      <c r="H41" s="164">
        <f>IF('1. паспорт местоположение'!$C$22="Прочие инвестиционные проекты",0,VLOOKUP($A$11,'[1]6.2. отчет'!$D:$AGO,197,0))</f>
        <v>0</v>
      </c>
      <c r="I41" s="164">
        <f>IF('1. паспорт местоположение'!$C$22="Прочие инвестиционные проекты",0,VLOOKUP($A$11,'[1]6.2. отчет'!$D:$AGO,252,0))</f>
        <v>0</v>
      </c>
      <c r="J41" s="164">
        <f>IF('1. паспорт местоположение'!$C$22="Прочие инвестиционные проекты",0,VLOOKUP($A$11,'[1]6.2. отчет'!$D:$AGO,263,0))</f>
        <v>0</v>
      </c>
      <c r="K41" s="164">
        <f>IF('1. паспорт местоположение'!$C$22="Прочие инвестиционные проекты",0,VLOOKUP($A$11,'[1]6.2. отчет'!$D:$AGO,318,0))</f>
        <v>0</v>
      </c>
    </row>
    <row r="42" spans="1:13" x14ac:dyDescent="0.25">
      <c r="A42" s="50" t="s">
        <v>70</v>
      </c>
      <c r="B42" s="64" t="s">
        <v>450</v>
      </c>
      <c r="C42" s="164">
        <f>IF('1. паспорт местоположение'!$C$22="Прочие инвестиционные проекты",0,VLOOKUP($A$11,'[1]6.2. отчет'!$D:$FX,177,0))</f>
        <v>0</v>
      </c>
      <c r="D42" s="228">
        <f>VLOOKUP($A$11,'[1]6.2. отчет'!$D:$OZ,412,0)</f>
        <v>0</v>
      </c>
      <c r="E42" s="164">
        <f t="shared" si="5"/>
        <v>0</v>
      </c>
      <c r="F42" s="164">
        <f t="shared" si="6"/>
        <v>0</v>
      </c>
      <c r="G42" s="164">
        <f>IF('1. паспорт местоположение'!$C$22="Прочие инвестиционные проекты",0,VLOOKUP($A$11,'[1]6.2. отчет'!$D:$GJ,189,0))</f>
        <v>0</v>
      </c>
      <c r="H42" s="164">
        <f>IF('1. паспорт местоположение'!$C$22="Прочие инвестиционные проекты",0,VLOOKUP($A$11,'[1]6.2. отчет'!$D:$AGO,200,0))</f>
        <v>0</v>
      </c>
      <c r="I42" s="164">
        <f>IF('1. паспорт местоположение'!$C$22="Прочие инвестиционные проекты",0,VLOOKUP($A$11,'[1]6.2. отчет'!$D:$AGO,255,0))</f>
        <v>0</v>
      </c>
      <c r="J42" s="164">
        <f>IF('1. паспорт местоположение'!$C$22="Прочие инвестиционные проекты",0,VLOOKUP($A$11,'[1]6.2. отчет'!$D:$AGO,266,0))</f>
        <v>0</v>
      </c>
      <c r="K42" s="164">
        <f>IF('1. паспорт местоположение'!$C$22="Прочие инвестиционные проекты",0,VLOOKUP($A$11,'[1]6.2. отчет'!$D:$AGO,321,0))</f>
        <v>0</v>
      </c>
    </row>
    <row r="43" spans="1:13" x14ac:dyDescent="0.25">
      <c r="A43" s="47" t="s">
        <v>15</v>
      </c>
      <c r="B43" s="48" t="s">
        <v>69</v>
      </c>
      <c r="C43" s="164"/>
      <c r="D43" s="228"/>
      <c r="E43" s="164"/>
      <c r="F43" s="164"/>
      <c r="G43" s="164"/>
      <c r="H43" s="164"/>
      <c r="I43" s="52"/>
      <c r="J43" s="164"/>
      <c r="K43" s="52"/>
    </row>
    <row r="44" spans="1:13" s="49" customFormat="1" x14ac:dyDescent="0.25">
      <c r="A44" s="50" t="s">
        <v>68</v>
      </c>
      <c r="B44" s="51" t="s">
        <v>67</v>
      </c>
      <c r="C44" s="164">
        <f>VLOOKUP($A$11,'[1]6.2. отчет'!$D:$FX,168,0)</f>
        <v>0</v>
      </c>
      <c r="D44" s="228">
        <v>0</v>
      </c>
      <c r="E44" s="164">
        <f t="shared" ref="E44:E51" si="7">F44+G44</f>
        <v>0</v>
      </c>
      <c r="F44" s="164">
        <f t="shared" ref="F44:F51" si="8">C44-G44</f>
        <v>0</v>
      </c>
      <c r="G44" s="164">
        <f>VLOOKUP($A$11,'[1]6.2. отчет'!$D:$GJ,180,0)</f>
        <v>0</v>
      </c>
      <c r="H44" s="164">
        <f>VLOOKUP($A$11,'[1]6.2. отчет'!$D:$AGO,191,0)</f>
        <v>0</v>
      </c>
      <c r="I44" s="164">
        <f>VLOOKUP($A$11,'[1]6.2. отчет'!$D:$AGO,246,0)</f>
        <v>0</v>
      </c>
      <c r="J44" s="164">
        <f>VLOOKUP($A$11,'[1]6.2. отчет'!$D:$AGO,257,0)</f>
        <v>0</v>
      </c>
      <c r="K44" s="164">
        <f>VLOOKUP($A$11,'[1]6.2. отчет'!$D:$AGO,312,0)</f>
        <v>0</v>
      </c>
    </row>
    <row r="45" spans="1:13" x14ac:dyDescent="0.25">
      <c r="A45" s="50" t="s">
        <v>66</v>
      </c>
      <c r="B45" s="51" t="s">
        <v>65</v>
      </c>
      <c r="C45" s="164">
        <f>VLOOKUP($A$11,'[1]6.2. отчет'!$D:$FX,169,0)</f>
        <v>1.1160000000000001</v>
      </c>
      <c r="D45" s="228">
        <f>VLOOKUP($A$11,'[1]6.2. отчет'!$D:$OZ,410,0)</f>
        <v>1.1160000000000001</v>
      </c>
      <c r="E45" s="164">
        <f t="shared" si="7"/>
        <v>1.1160000000000001</v>
      </c>
      <c r="F45" s="164">
        <f t="shared" si="8"/>
        <v>0</v>
      </c>
      <c r="G45" s="164">
        <f>VLOOKUP($A$11,'[1]6.2. отчет'!$D:$GJ,181,0)</f>
        <v>1.1160000000000001</v>
      </c>
      <c r="H45" s="164">
        <f>VLOOKUP($A$11,'[1]6.2. отчет'!$D:$AGO,192,0)</f>
        <v>1.1160000000000001</v>
      </c>
      <c r="I45" s="164">
        <f>VLOOKUP($A$11,'[1]6.2. отчет'!$D:$AGO,247,0)</f>
        <v>0</v>
      </c>
      <c r="J45" s="164">
        <f>VLOOKUP($A$11,'[1]6.2. отчет'!$D:$AGO,258,0)</f>
        <v>0</v>
      </c>
      <c r="K45" s="164">
        <f>VLOOKUP($A$11,'[1]6.2. отчет'!$D:$AGO,313,0)</f>
        <v>0</v>
      </c>
    </row>
    <row r="46" spans="1:13" x14ac:dyDescent="0.25">
      <c r="A46" s="50" t="s">
        <v>64</v>
      </c>
      <c r="B46" s="51" t="s">
        <v>63</v>
      </c>
      <c r="C46" s="164">
        <f>VLOOKUP($A$11,'[1]6.2. отчет'!$D:$FX,170,0)</f>
        <v>0</v>
      </c>
      <c r="D46" s="228">
        <f>VLOOKUP($A$11,'[1]6.2. отчет'!$D:$OZ,411,0)</f>
        <v>0</v>
      </c>
      <c r="E46" s="164">
        <f t="shared" si="7"/>
        <v>0</v>
      </c>
      <c r="F46" s="164">
        <f t="shared" si="8"/>
        <v>0</v>
      </c>
      <c r="G46" s="164">
        <f>VLOOKUP($A$11,'[1]6.2. отчет'!$D:$GJ,182,0)</f>
        <v>0</v>
      </c>
      <c r="H46" s="164">
        <f>VLOOKUP($A$11,'[1]6.2. отчет'!$D:$AGO,193,0)</f>
        <v>0</v>
      </c>
      <c r="I46" s="164">
        <f>VLOOKUP($A$11,'[1]6.2. отчет'!$D:$AGO,248,0)</f>
        <v>0</v>
      </c>
      <c r="J46" s="164">
        <f>VLOOKUP($A$11,'[1]6.2. отчет'!$D:$AGO,259,0)</f>
        <v>0</v>
      </c>
      <c r="K46" s="164">
        <f>VLOOKUP($A$11,'[1]6.2. отчет'!$D:$AGO,314,0)</f>
        <v>0</v>
      </c>
    </row>
    <row r="47" spans="1:13" ht="31.5" x14ac:dyDescent="0.25">
      <c r="A47" s="50" t="s">
        <v>62</v>
      </c>
      <c r="B47" s="51" t="s">
        <v>61</v>
      </c>
      <c r="C47" s="164">
        <f>VLOOKUP($A$11,'[1]6.2. отчет'!$D:$FX,172,0)</f>
        <v>62.091000000000001</v>
      </c>
      <c r="D47" s="228">
        <f>VLOOKUP($A$11,'[1]6.2. отчет'!$D:$OZ,409,0)</f>
        <v>31.722000000000001</v>
      </c>
      <c r="E47" s="164">
        <f t="shared" si="7"/>
        <v>62.091000000000001</v>
      </c>
      <c r="F47" s="164">
        <f t="shared" si="8"/>
        <v>30.369</v>
      </c>
      <c r="G47" s="164">
        <f>VLOOKUP($A$11,'[1]6.2. отчет'!$D:$GJ,184,0)</f>
        <v>31.722000000000001</v>
      </c>
      <c r="H47" s="164">
        <f>VLOOKUP($A$11,'[1]6.2. отчет'!$D:$AGO,195,0)</f>
        <v>62.091000000000001</v>
      </c>
      <c r="I47" s="164">
        <f>VLOOKUP($A$11,'[1]6.2. отчет'!$D:$AGO,250,0)</f>
        <v>0</v>
      </c>
      <c r="J47" s="164">
        <f>VLOOKUP($A$11,'[1]6.2. отчет'!$D:$AGO,261,0)</f>
        <v>0</v>
      </c>
      <c r="K47" s="164">
        <f>VLOOKUP($A$11,'[1]6.2. отчет'!$D:$AGO,316,0)</f>
        <v>0</v>
      </c>
    </row>
    <row r="48" spans="1:13" ht="31.5" x14ac:dyDescent="0.25">
      <c r="A48" s="50" t="s">
        <v>60</v>
      </c>
      <c r="B48" s="51" t="s">
        <v>59</v>
      </c>
      <c r="C48" s="164">
        <f>VLOOKUP($A$11,'[1]6.2. отчет'!$D:$FX,173,0)</f>
        <v>0</v>
      </c>
      <c r="D48" s="228">
        <v>0</v>
      </c>
      <c r="E48" s="164">
        <f t="shared" si="7"/>
        <v>0</v>
      </c>
      <c r="F48" s="164">
        <f t="shared" si="8"/>
        <v>0</v>
      </c>
      <c r="G48" s="164">
        <f>VLOOKUP($A$11,'[1]6.2. отчет'!$D:$GJ,185,0)</f>
        <v>0</v>
      </c>
      <c r="H48" s="164">
        <f>VLOOKUP($A$11,'[1]6.2. отчет'!$D:$AGO,196,0)</f>
        <v>0</v>
      </c>
      <c r="I48" s="164">
        <f>VLOOKUP($A$11,'[1]6.2. отчет'!$D:$AGO,251,0)</f>
        <v>0</v>
      </c>
      <c r="J48" s="164">
        <f>VLOOKUP($A$11,'[1]6.2. отчет'!$D:$AGO,262,0)</f>
        <v>0</v>
      </c>
      <c r="K48" s="164">
        <f>VLOOKUP($A$11,'[1]6.2. отчет'!$D:$AGO,317,0)</f>
        <v>0</v>
      </c>
    </row>
    <row r="49" spans="1:11" x14ac:dyDescent="0.25">
      <c r="A49" s="50" t="s">
        <v>58</v>
      </c>
      <c r="B49" s="51" t="s">
        <v>57</v>
      </c>
      <c r="C49" s="164">
        <f>VLOOKUP($A$11,'[1]6.2. отчет'!$D:$FX,174,0)</f>
        <v>0</v>
      </c>
      <c r="D49" s="228">
        <v>0</v>
      </c>
      <c r="E49" s="164">
        <f t="shared" si="7"/>
        <v>0</v>
      </c>
      <c r="F49" s="164">
        <f t="shared" si="8"/>
        <v>0</v>
      </c>
      <c r="G49" s="164">
        <f>VLOOKUP($A$11,'[1]6.2. отчет'!$D:$GJ,186,0)</f>
        <v>0</v>
      </c>
      <c r="H49" s="164">
        <f>VLOOKUP($A$11,'[1]6.2. отчет'!$D:$AGO,197,0)</f>
        <v>0</v>
      </c>
      <c r="I49" s="164">
        <f>VLOOKUP($A$11,'[1]6.2. отчет'!$D:$AGO,252,0)</f>
        <v>0</v>
      </c>
      <c r="J49" s="164">
        <f>VLOOKUP($A$11,'[1]6.2. отчет'!$D:$AGO,263,0)</f>
        <v>0</v>
      </c>
      <c r="K49" s="164">
        <f>VLOOKUP($A$11,'[1]6.2. отчет'!$D:$AGO,318,0)</f>
        <v>0</v>
      </c>
    </row>
    <row r="50" spans="1:11" x14ac:dyDescent="0.25">
      <c r="A50" s="50" t="s">
        <v>56</v>
      </c>
      <c r="B50" s="51" t="s">
        <v>450</v>
      </c>
      <c r="C50" s="164">
        <f>VLOOKUP($A$11,'[1]6.2. отчет'!$D:$FX,175,0)</f>
        <v>0</v>
      </c>
      <c r="D50" s="228">
        <f>VLOOKUP($A$11,'[1]6.2. отчет'!$D:$OZ,412,0)</f>
        <v>0</v>
      </c>
      <c r="E50" s="164">
        <f t="shared" si="7"/>
        <v>0</v>
      </c>
      <c r="F50" s="164">
        <f t="shared" si="8"/>
        <v>0</v>
      </c>
      <c r="G50" s="164">
        <f>VLOOKUP($A$11,'[1]6.2. отчет'!$D:$GJ,187,0)</f>
        <v>0</v>
      </c>
      <c r="H50" s="164">
        <f>VLOOKUP($A$11,'[1]6.2. отчет'!$D:$AGO,198,0)</f>
        <v>0</v>
      </c>
      <c r="I50" s="164">
        <f>VLOOKUP($A$11,'[1]6.2. отчет'!$D:$AGO,253,0)</f>
        <v>0</v>
      </c>
      <c r="J50" s="164">
        <f>VLOOKUP($A$11,'[1]6.2. отчет'!$D:$AGO,264,0)</f>
        <v>0</v>
      </c>
      <c r="K50" s="164">
        <f>VLOOKUP($A$11,'[1]6.2. отчет'!$D:$AGO,319,0)</f>
        <v>0</v>
      </c>
    </row>
    <row r="51" spans="1:11" x14ac:dyDescent="0.25">
      <c r="A51" s="50" t="s">
        <v>451</v>
      </c>
      <c r="B51" s="64" t="s">
        <v>452</v>
      </c>
      <c r="C51" s="164">
        <f>VLOOKUP($A$11,'[1]6.2. отчет'!$D:$FX,176,0)</f>
        <v>0</v>
      </c>
      <c r="D51" s="228"/>
      <c r="E51" s="164">
        <f t="shared" si="7"/>
        <v>0</v>
      </c>
      <c r="F51" s="164">
        <f t="shared" si="8"/>
        <v>0</v>
      </c>
      <c r="G51" s="164">
        <f>VLOOKUP($A$11,'[1]6.2. отчет'!$D:$GJ,188,0)</f>
        <v>0</v>
      </c>
      <c r="H51" s="164">
        <f>VLOOKUP($A$11,'[1]6.2. отчет'!$D:$AGO,199,0)</f>
        <v>0</v>
      </c>
      <c r="I51" s="164">
        <f>VLOOKUP($A$11,'[1]6.2. отчет'!$D:$AGO,254,0)</f>
        <v>0</v>
      </c>
      <c r="J51" s="164">
        <f>VLOOKUP($A$11,'[1]6.2. отчет'!$D:$AGO,265,0)</f>
        <v>0</v>
      </c>
      <c r="K51" s="164">
        <f>VLOOKUP($A$11,'[1]6.2. отчет'!$D:$AGO,320,0)</f>
        <v>0</v>
      </c>
    </row>
    <row r="52" spans="1:11" s="49" customFormat="1" ht="35.25" customHeight="1" x14ac:dyDescent="0.25">
      <c r="A52" s="47" t="s">
        <v>13</v>
      </c>
      <c r="B52" s="48" t="s">
        <v>55</v>
      </c>
      <c r="C52" s="164"/>
      <c r="D52" s="228"/>
      <c r="E52" s="164"/>
      <c r="F52" s="164"/>
      <c r="G52" s="164"/>
      <c r="H52" s="164"/>
      <c r="I52" s="164"/>
      <c r="J52" s="164"/>
      <c r="K52" s="164"/>
    </row>
    <row r="53" spans="1:11" x14ac:dyDescent="0.25">
      <c r="A53" s="50" t="s">
        <v>54</v>
      </c>
      <c r="B53" s="51" t="s">
        <v>53</v>
      </c>
      <c r="C53" s="164">
        <f>VLOOKUP($A$11,'[1]6.2. отчет'!$D:$FX,167,0)</f>
        <v>74.950110315868002</v>
      </c>
      <c r="D53" s="228">
        <f>VLOOKUP($A$11,'[1]6.2. отчет'!$D:$OZ,413,0)</f>
        <v>43.782113989999999</v>
      </c>
      <c r="E53" s="164">
        <f t="shared" ref="E53:E59" si="9">F53+G53</f>
        <v>74.950110315868002</v>
      </c>
      <c r="F53" s="164">
        <f t="shared" ref="F53:F59" si="10">C53-G53</f>
        <v>31.167996325868003</v>
      </c>
      <c r="G53" s="164">
        <f>VLOOKUP($A$11,'[1]6.2. отчет'!$D:$GJ,179,0)</f>
        <v>43.782113989999999</v>
      </c>
      <c r="H53" s="164">
        <f>VLOOKUP($A$11,'[1]6.2. отчет'!$D:$AGO,190,0)</f>
        <v>74.950110315867988</v>
      </c>
      <c r="I53" s="164">
        <f>VLOOKUP($A$11,'[1]6.2. отчет'!$D:$AGO,245,0)</f>
        <v>0</v>
      </c>
      <c r="J53" s="164">
        <f>VLOOKUP($A$11,'[1]6.2. отчет'!$D:$AGO,256,0)</f>
        <v>0</v>
      </c>
      <c r="K53" s="164">
        <f>VLOOKUP($A$11,'[1]6.2. отчет'!$D:$AGO,311,0)</f>
        <v>0</v>
      </c>
    </row>
    <row r="54" spans="1:11" x14ac:dyDescent="0.25">
      <c r="A54" s="50" t="s">
        <v>52</v>
      </c>
      <c r="B54" s="51" t="s">
        <v>46</v>
      </c>
      <c r="C54" s="164">
        <f>VLOOKUP($A$11,'[1]6.2. отчет'!$D:$FX,168,0)</f>
        <v>0</v>
      </c>
      <c r="D54" s="228">
        <v>0</v>
      </c>
      <c r="E54" s="164">
        <f t="shared" si="9"/>
        <v>0</v>
      </c>
      <c r="F54" s="164">
        <f t="shared" si="10"/>
        <v>0</v>
      </c>
      <c r="G54" s="164">
        <f>VLOOKUP($A$11,'[1]6.2. отчет'!$D:$GJ,180,0)</f>
        <v>0</v>
      </c>
      <c r="H54" s="164">
        <f>VLOOKUP($A$11,'[1]6.2. отчет'!$D:$AGO,191,0)</f>
        <v>0</v>
      </c>
      <c r="I54" s="164">
        <f>VLOOKUP($A$11,'[1]6.2. отчет'!$D:$AGO,246,0)</f>
        <v>0</v>
      </c>
      <c r="J54" s="164">
        <f>VLOOKUP($A$11,'[1]6.2. отчет'!$D:$AGO,257,0)</f>
        <v>0</v>
      </c>
      <c r="K54" s="164">
        <f>VLOOKUP($A$11,'[1]6.2. отчет'!$D:$AGO,312,0)</f>
        <v>0</v>
      </c>
    </row>
    <row r="55" spans="1:11" x14ac:dyDescent="0.25">
      <c r="A55" s="50" t="s">
        <v>51</v>
      </c>
      <c r="B55" s="64" t="s">
        <v>45</v>
      </c>
      <c r="C55" s="164">
        <f>VLOOKUP($A$11,'[1]6.2. отчет'!$D:$FX,169,0)</f>
        <v>1.1160000000000001</v>
      </c>
      <c r="D55" s="228">
        <f>VLOOKUP($A$11,'[1]6.2. отчет'!$D:$OZ,410,0)</f>
        <v>1.1160000000000001</v>
      </c>
      <c r="E55" s="164">
        <f t="shared" si="9"/>
        <v>1.1160000000000001</v>
      </c>
      <c r="F55" s="164">
        <f t="shared" si="10"/>
        <v>0</v>
      </c>
      <c r="G55" s="164">
        <f>VLOOKUP($A$11,'[1]6.2. отчет'!$D:$GJ,181,0)</f>
        <v>1.1160000000000001</v>
      </c>
      <c r="H55" s="164">
        <f>VLOOKUP($A$11,'[1]6.2. отчет'!$D:$AGO,192,0)</f>
        <v>1.1160000000000001</v>
      </c>
      <c r="I55" s="164">
        <f>VLOOKUP($A$11,'[1]6.2. отчет'!$D:$AGO,247,0)</f>
        <v>0</v>
      </c>
      <c r="J55" s="164">
        <f>VLOOKUP($A$11,'[1]6.2. отчет'!$D:$AGO,258,0)</f>
        <v>0</v>
      </c>
      <c r="K55" s="164">
        <f>VLOOKUP($A$11,'[1]6.2. отчет'!$D:$AGO,313,0)</f>
        <v>0</v>
      </c>
    </row>
    <row r="56" spans="1:11" x14ac:dyDescent="0.25">
      <c r="A56" s="50" t="s">
        <v>50</v>
      </c>
      <c r="B56" s="64" t="s">
        <v>44</v>
      </c>
      <c r="C56" s="164">
        <f>VLOOKUP($A$11,'[1]6.2. отчет'!$D:$FX,170,0)</f>
        <v>0</v>
      </c>
      <c r="D56" s="228">
        <f>VLOOKUP($A$11,'[1]6.2. отчет'!$D:$OZ,411,0)</f>
        <v>0</v>
      </c>
      <c r="E56" s="164">
        <f t="shared" si="9"/>
        <v>0</v>
      </c>
      <c r="F56" s="164">
        <f t="shared" si="10"/>
        <v>0</v>
      </c>
      <c r="G56" s="164">
        <f>VLOOKUP($A$11,'[1]6.2. отчет'!$D:$GJ,182,0)</f>
        <v>0</v>
      </c>
      <c r="H56" s="164">
        <f>VLOOKUP($A$11,'[1]6.2. отчет'!$D:$AGO,193,0)</f>
        <v>0</v>
      </c>
      <c r="I56" s="164">
        <f>VLOOKUP($A$11,'[1]6.2. отчет'!$D:$AGO,248,0)</f>
        <v>0</v>
      </c>
      <c r="J56" s="164">
        <f>VLOOKUP($A$11,'[1]6.2. отчет'!$D:$AGO,259,0)</f>
        <v>0</v>
      </c>
      <c r="K56" s="164">
        <f>VLOOKUP($A$11,'[1]6.2. отчет'!$D:$AGO,314,0)</f>
        <v>0</v>
      </c>
    </row>
    <row r="57" spans="1:11" x14ac:dyDescent="0.25">
      <c r="A57" s="50" t="s">
        <v>49</v>
      </c>
      <c r="B57" s="64" t="s">
        <v>43</v>
      </c>
      <c r="C57" s="164">
        <f>VLOOKUP($A$11,'[1]6.2. отчет'!$D:$FX,171,0)</f>
        <v>62.091000000000001</v>
      </c>
      <c r="D57" s="228">
        <f>VLOOKUP($A$11,'[1]6.2. отчет'!$D:$OZ,409,0)</f>
        <v>31.722000000000001</v>
      </c>
      <c r="E57" s="164">
        <f t="shared" si="9"/>
        <v>62.091000000000001</v>
      </c>
      <c r="F57" s="164">
        <f t="shared" si="10"/>
        <v>30.369</v>
      </c>
      <c r="G57" s="164">
        <f>VLOOKUP($A$11,'[1]6.2. отчет'!$D:$GJ,183,0)</f>
        <v>31.722000000000001</v>
      </c>
      <c r="H57" s="164">
        <f>VLOOKUP($A$11,'[1]6.2. отчет'!$D:$AGO,194,0)</f>
        <v>62.091000000000001</v>
      </c>
      <c r="I57" s="164">
        <f>VLOOKUP($A$11,'[1]6.2. отчет'!$D:$AGO,249,0)</f>
        <v>0</v>
      </c>
      <c r="J57" s="164">
        <f>VLOOKUP($A$11,'[1]6.2. отчет'!$D:$AGO,260,0)</f>
        <v>0</v>
      </c>
      <c r="K57" s="164">
        <f>VLOOKUP($A$11,'[1]6.2. отчет'!$D:$AGO,315,0)</f>
        <v>0</v>
      </c>
    </row>
    <row r="58" spans="1:11" x14ac:dyDescent="0.25">
      <c r="A58" s="50" t="s">
        <v>48</v>
      </c>
      <c r="B58" s="51" t="s">
        <v>450</v>
      </c>
      <c r="C58" s="164">
        <f>VLOOKUP($A$11,'[1]6.2. отчет'!$D:$FX,175,0)</f>
        <v>0</v>
      </c>
      <c r="D58" s="228">
        <f>VLOOKUP($A$11,'[1]6.2. отчет'!$D:$OZ,412,0)</f>
        <v>0</v>
      </c>
      <c r="E58" s="164">
        <f t="shared" si="9"/>
        <v>0</v>
      </c>
      <c r="F58" s="164">
        <f t="shared" si="10"/>
        <v>0</v>
      </c>
      <c r="G58" s="164">
        <f>VLOOKUP($A$11,'[1]6.2. отчет'!$D:$GJ,187,0)</f>
        <v>0</v>
      </c>
      <c r="H58" s="164">
        <f>VLOOKUP($A$11,'[1]6.2. отчет'!$D:$AGO,198,0)</f>
        <v>0</v>
      </c>
      <c r="I58" s="164">
        <f>VLOOKUP($A$11,'[1]6.2. отчет'!$D:$AGO,253,0)</f>
        <v>0</v>
      </c>
      <c r="J58" s="164">
        <f>VLOOKUP($A$11,'[1]6.2. отчет'!$D:$AGO,264,0)</f>
        <v>0</v>
      </c>
      <c r="K58" s="164">
        <f>VLOOKUP($A$11,'[1]6.2. отчет'!$D:$AGO,319,0)</f>
        <v>0</v>
      </c>
    </row>
    <row r="59" spans="1:11" s="49" customFormat="1" ht="36.75" customHeight="1" x14ac:dyDescent="0.25">
      <c r="A59" s="50" t="s">
        <v>453</v>
      </c>
      <c r="B59" s="64" t="s">
        <v>452</v>
      </c>
      <c r="C59" s="164">
        <f>VLOOKUP($A$11,'[1]6.2. отчет'!$D:$FX,176,0)</f>
        <v>0</v>
      </c>
      <c r="D59" s="164">
        <v>0</v>
      </c>
      <c r="E59" s="164">
        <f t="shared" si="9"/>
        <v>0</v>
      </c>
      <c r="F59" s="164">
        <f t="shared" si="10"/>
        <v>0</v>
      </c>
      <c r="G59" s="164">
        <f>VLOOKUP($A$11,'[1]6.2. отчет'!$D:$GJ,188,0)</f>
        <v>0</v>
      </c>
      <c r="H59" s="164">
        <f>VLOOKUP($A$11,'[1]6.2. отчет'!$D:$AGO,199,0)</f>
        <v>0</v>
      </c>
      <c r="I59" s="164">
        <f>VLOOKUP($A$11,'[1]6.2. отчет'!$D:$AGO,254,0)</f>
        <v>0</v>
      </c>
      <c r="J59" s="164">
        <f>VLOOKUP($A$11,'[1]6.2. отчет'!$D:$AGO,265,0)</f>
        <v>0</v>
      </c>
      <c r="K59" s="164">
        <f>VLOOKUP($A$11,'[1]6.2. отчет'!$D:$AGO,320,0)</f>
        <v>0</v>
      </c>
    </row>
    <row r="60" spans="1:11" s="49" customFormat="1" ht="31.5" x14ac:dyDescent="0.25">
      <c r="A60" s="47" t="s">
        <v>12</v>
      </c>
      <c r="B60" s="54" t="s">
        <v>141</v>
      </c>
      <c r="C60" s="164"/>
      <c r="D60" s="164"/>
      <c r="E60" s="164"/>
      <c r="F60" s="164"/>
      <c r="G60" s="164"/>
      <c r="H60" s="164"/>
      <c r="I60" s="164"/>
      <c r="J60" s="164"/>
      <c r="K60" s="164"/>
    </row>
    <row r="61" spans="1:11" x14ac:dyDescent="0.25">
      <c r="A61" s="47" t="s">
        <v>10</v>
      </c>
      <c r="B61" s="48" t="s">
        <v>47</v>
      </c>
      <c r="C61" s="164"/>
      <c r="D61" s="164"/>
      <c r="E61" s="164"/>
      <c r="F61" s="164"/>
      <c r="G61" s="164"/>
      <c r="H61" s="164"/>
      <c r="I61" s="164"/>
      <c r="J61" s="164"/>
      <c r="K61" s="164"/>
    </row>
    <row r="62" spans="1:11" x14ac:dyDescent="0.25">
      <c r="A62" s="50" t="s">
        <v>135</v>
      </c>
      <c r="B62" s="65" t="s">
        <v>67</v>
      </c>
      <c r="C62" s="164">
        <f>VLOOKUP($A$11,'[1]6.2. отчет'!$D:$AGO,326,0)</f>
        <v>0</v>
      </c>
      <c r="D62" s="164">
        <v>0</v>
      </c>
      <c r="E62" s="164">
        <v>0</v>
      </c>
      <c r="F62" s="164">
        <v>0</v>
      </c>
      <c r="G62" s="164">
        <f>VLOOKUP($A$11,'[1]6.2. отчет'!$D:$AGO,333,0)</f>
        <v>0</v>
      </c>
      <c r="H62" s="164">
        <f>VLOOKUP($A$11,'[1]6.2. отчет'!$D:$AGO,341,0)</f>
        <v>0</v>
      </c>
      <c r="I62" s="164">
        <f>VLOOKUP($A$11,'[1]6.2. отчет'!$D:$AGO,366,0)</f>
        <v>0</v>
      </c>
      <c r="J62" s="164">
        <f>VLOOKUP($A$11,'[1]6.2. отчет'!$D:$AGO,371,0)</f>
        <v>0</v>
      </c>
      <c r="K62" s="164">
        <f>VLOOKUP($A$11,'[1]6.2. отчет'!$D:$AGO,396,0)</f>
        <v>0</v>
      </c>
    </row>
    <row r="63" spans="1:11" x14ac:dyDescent="0.25">
      <c r="A63" s="50" t="s">
        <v>136</v>
      </c>
      <c r="B63" s="65" t="s">
        <v>65</v>
      </c>
      <c r="C63" s="164">
        <f>VLOOKUP($A$11,'[1]6.2. отчет'!$D:$AGO,327,0)</f>
        <v>0</v>
      </c>
      <c r="D63" s="164">
        <v>0</v>
      </c>
      <c r="E63" s="164">
        <v>0</v>
      </c>
      <c r="F63" s="164">
        <v>0</v>
      </c>
      <c r="G63" s="164">
        <f>VLOOKUP($A$11,'[1]6.2. отчет'!$D:$AGO,334,0)</f>
        <v>0</v>
      </c>
      <c r="H63" s="164">
        <f>VLOOKUP($A$11,'[1]6.2. отчет'!$D:$AGO,338,0)</f>
        <v>0</v>
      </c>
      <c r="I63" s="164">
        <f>VLOOKUP($A$11,'[1]6.2. отчет'!$D:$AGO,363,0)</f>
        <v>0</v>
      </c>
      <c r="J63" s="164">
        <f>VLOOKUP($A$11,'[1]6.2. отчет'!$D:$AGO,368,0)</f>
        <v>0</v>
      </c>
      <c r="K63" s="164">
        <f>VLOOKUP($A$11,'[1]6.2. отчет'!$D:$AGO,393,0)</f>
        <v>0</v>
      </c>
    </row>
    <row r="64" spans="1:11" x14ac:dyDescent="0.25">
      <c r="A64" s="50" t="s">
        <v>137</v>
      </c>
      <c r="B64" s="65" t="s">
        <v>63</v>
      </c>
      <c r="C64" s="164">
        <f>VLOOKUP($A$11,'[1]6.2. отчет'!$D:$AGO,328,0)</f>
        <v>0</v>
      </c>
      <c r="D64" s="164">
        <v>0</v>
      </c>
      <c r="E64" s="164">
        <v>0</v>
      </c>
      <c r="F64" s="164">
        <v>0</v>
      </c>
      <c r="G64" s="164">
        <f>VLOOKUP($A$11,'[1]6.2. отчет'!$D:$AGO,335,0)</f>
        <v>0</v>
      </c>
      <c r="H64" s="164">
        <f>VLOOKUP($A$11,'[1]6.2. отчет'!$D:$AGO,339,0)</f>
        <v>0</v>
      </c>
      <c r="I64" s="164">
        <f>VLOOKUP($A$11,'[1]6.2. отчет'!$D:$AGO,364,0)</f>
        <v>0</v>
      </c>
      <c r="J64" s="164">
        <f>VLOOKUP($A$11,'[1]6.2. отчет'!$D:$AGO,369,0)</f>
        <v>0</v>
      </c>
      <c r="K64" s="164">
        <f>VLOOKUP($A$11,'[1]6.2. отчет'!$D:$AGO,394,0)</f>
        <v>0</v>
      </c>
    </row>
    <row r="65" spans="1:11" x14ac:dyDescent="0.25">
      <c r="A65" s="50" t="s">
        <v>138</v>
      </c>
      <c r="B65" s="65" t="s">
        <v>140</v>
      </c>
      <c r="C65" s="164">
        <f>VLOOKUP($A$11,'[1]6.2. отчет'!$D:$AGO,329,0)</f>
        <v>0</v>
      </c>
      <c r="D65" s="164">
        <v>0</v>
      </c>
      <c r="E65" s="164">
        <v>0</v>
      </c>
      <c r="F65" s="164">
        <v>0</v>
      </c>
      <c r="G65" s="164">
        <f>VLOOKUP($A$11,'[1]6.2. отчет'!$D:$AGO,336,0)</f>
        <v>0</v>
      </c>
      <c r="H65" s="164">
        <f>VLOOKUP($A$11,'[1]6.2. отчет'!$D:$AGO,340,0)</f>
        <v>0</v>
      </c>
      <c r="I65" s="164">
        <f>VLOOKUP($A$11,'[1]6.2. отчет'!$D:$AGO,365,0)</f>
        <v>0</v>
      </c>
      <c r="J65" s="164">
        <f>VLOOKUP($A$11,'[1]6.2. отчет'!$D:$AGO,370,0)</f>
        <v>0</v>
      </c>
      <c r="K65" s="164">
        <f>VLOOKUP($A$11,'[1]6.2. отчет'!$D:$AGO,395,0)</f>
        <v>0</v>
      </c>
    </row>
    <row r="66" spans="1:11" ht="18.75" x14ac:dyDescent="0.25">
      <c r="A66" s="50" t="s">
        <v>139</v>
      </c>
      <c r="B66" s="64" t="s">
        <v>42</v>
      </c>
      <c r="C66" s="164">
        <f>VLOOKUP($A$11,'[1]6.2. отчет'!$D:$AGO,330,0)</f>
        <v>0</v>
      </c>
      <c r="D66" s="164">
        <v>0</v>
      </c>
      <c r="E66" s="164">
        <v>0</v>
      </c>
      <c r="F66" s="164">
        <v>0</v>
      </c>
      <c r="G66" s="164">
        <f>VLOOKUP($A$11,'[1]6.2. отчет'!$D:$AGO,337,0)</f>
        <v>0</v>
      </c>
      <c r="H66" s="164">
        <f>VLOOKUP($A$11,'[1]6.2. отчет'!$D:$AGO,342,0)</f>
        <v>0</v>
      </c>
      <c r="I66" s="164">
        <f>VLOOKUP($A$11,'[1]6.2. отчет'!$D:$AGO,367,0)</f>
        <v>0</v>
      </c>
      <c r="J66" s="164">
        <f>VLOOKUP($A$11,'[1]6.2. отчет'!$D:$AGO,372,0)</f>
        <v>0</v>
      </c>
      <c r="K66" s="164">
        <f>VLOOKUP($A$11,'[1]6.2. отчет'!$D:$AGO,396,0)</f>
        <v>0</v>
      </c>
    </row>
    <row r="68" spans="1:11" ht="50.25" customHeight="1" x14ac:dyDescent="0.25">
      <c r="B68" s="311"/>
      <c r="C68" s="311"/>
      <c r="D68" s="311"/>
      <c r="E68" s="311"/>
      <c r="F68" s="311"/>
      <c r="G68" s="311"/>
      <c r="H68" s="311"/>
    </row>
    <row r="70" spans="1:11" ht="36.75" customHeight="1" x14ac:dyDescent="0.25">
      <c r="B70" s="312"/>
      <c r="C70" s="312"/>
      <c r="D70" s="312"/>
      <c r="E70" s="312"/>
      <c r="F70" s="312"/>
      <c r="G70" s="312"/>
      <c r="H70" s="312"/>
    </row>
    <row r="71" spans="1:11" x14ac:dyDescent="0.25">
      <c r="B71" s="55"/>
      <c r="C71" s="55"/>
      <c r="D71" s="56"/>
      <c r="E71" s="56"/>
      <c r="F71" s="56"/>
    </row>
    <row r="72" spans="1:11" ht="51" customHeight="1" x14ac:dyDescent="0.25">
      <c r="B72" s="312"/>
      <c r="C72" s="312"/>
      <c r="D72" s="312"/>
      <c r="E72" s="312"/>
      <c r="F72" s="312"/>
      <c r="G72" s="312"/>
      <c r="H72" s="312"/>
    </row>
    <row r="73" spans="1:11" ht="32.25" customHeight="1" x14ac:dyDescent="0.25">
      <c r="B73" s="311"/>
      <c r="C73" s="311"/>
      <c r="D73" s="311"/>
      <c r="E73" s="311"/>
      <c r="F73" s="311"/>
      <c r="G73" s="311"/>
      <c r="H73" s="311"/>
    </row>
    <row r="74" spans="1:11" ht="51.75" customHeight="1" x14ac:dyDescent="0.25">
      <c r="B74" s="312"/>
      <c r="C74" s="312"/>
      <c r="D74" s="312"/>
      <c r="E74" s="312"/>
      <c r="F74" s="312"/>
      <c r="G74" s="312"/>
      <c r="H74" s="312"/>
    </row>
    <row r="75" spans="1:11" ht="21.75" customHeight="1" x14ac:dyDescent="0.25">
      <c r="B75" s="313"/>
      <c r="C75" s="313"/>
      <c r="D75" s="313"/>
      <c r="E75" s="313"/>
      <c r="F75" s="313"/>
      <c r="G75" s="313"/>
      <c r="H75" s="313"/>
    </row>
    <row r="76" spans="1:11" ht="23.25" customHeight="1" x14ac:dyDescent="0.25">
      <c r="B76" s="57"/>
      <c r="C76" s="57"/>
      <c r="D76" s="56"/>
      <c r="E76" s="56"/>
      <c r="F76" s="56"/>
    </row>
    <row r="77" spans="1:11" ht="18.75" customHeight="1" x14ac:dyDescent="0.25">
      <c r="B77" s="310"/>
      <c r="C77" s="310"/>
      <c r="D77" s="310"/>
      <c r="E77" s="310"/>
      <c r="F77" s="310"/>
      <c r="G77" s="310"/>
      <c r="H77" s="310"/>
    </row>
  </sheetData>
  <mergeCells count="25">
    <mergeCell ref="A19:J19"/>
    <mergeCell ref="A14:J14"/>
    <mergeCell ref="A11:J11"/>
    <mergeCell ref="A20:A22"/>
    <mergeCell ref="B20:B22"/>
    <mergeCell ref="C20:D21"/>
    <mergeCell ref="E20:F21"/>
    <mergeCell ref="G20:G22"/>
    <mergeCell ref="H20:K20"/>
    <mergeCell ref="H21:I21"/>
    <mergeCell ref="J21:K21"/>
    <mergeCell ref="A12:J12"/>
    <mergeCell ref="A15:J15"/>
    <mergeCell ref="B77:H77"/>
    <mergeCell ref="B68:H68"/>
    <mergeCell ref="B70:H70"/>
    <mergeCell ref="B72:H72"/>
    <mergeCell ref="B73:H73"/>
    <mergeCell ref="B74:H74"/>
    <mergeCell ref="B75:H75"/>
    <mergeCell ref="A3:J3"/>
    <mergeCell ref="A4:J4"/>
    <mergeCell ref="A6:J6"/>
    <mergeCell ref="A8:J8"/>
    <mergeCell ref="A9:J9"/>
  </mergeCells>
  <phoneticPr fontId="0" type="noConversion"/>
  <conditionalFormatting sqref="K30">
    <cfRule type="cellIs" dxfId="8" priority="9" operator="notEqual">
      <formula>K31+K32+K33+K34</formula>
    </cfRule>
  </conditionalFormatting>
  <conditionalFormatting sqref="J30">
    <cfRule type="cellIs" dxfId="7" priority="8" operator="notEqual">
      <formula>J31+J32+J33+J34</formula>
    </cfRule>
  </conditionalFormatting>
  <conditionalFormatting sqref="I30">
    <cfRule type="cellIs" dxfId="6" priority="7" operator="notEqual">
      <formula>I31+I32+I33+I34</formula>
    </cfRule>
  </conditionalFormatting>
  <conditionalFormatting sqref="H30">
    <cfRule type="cellIs" dxfId="5" priority="6" operator="notEqual">
      <formula>H31+H32+H33+H34</formula>
    </cfRule>
  </conditionalFormatting>
  <conditionalFormatting sqref="G30">
    <cfRule type="cellIs" dxfId="4" priority="5" operator="notEqual">
      <formula>G31+G32+G33+G34</formula>
    </cfRule>
  </conditionalFormatting>
  <conditionalFormatting sqref="F30">
    <cfRule type="cellIs" dxfId="3" priority="4" operator="notEqual">
      <formula>F31+F32+F33+F34</formula>
    </cfRule>
  </conditionalFormatting>
  <conditionalFormatting sqref="E30">
    <cfRule type="cellIs" dxfId="2" priority="3" operator="notEqual">
      <formula>E31+E32+E33+E34</formula>
    </cfRule>
  </conditionalFormatting>
  <conditionalFormatting sqref="D30">
    <cfRule type="cellIs" dxfId="1" priority="2" operator="notEqual">
      <formula>D31+D32+D33+D34</formula>
    </cfRule>
  </conditionalFormatting>
  <conditionalFormatting sqref="C30">
    <cfRule type="cellIs" dxfId="0" priority="1" operator="notEqual">
      <formula>C31+C32+C33+C34</formula>
    </cfRule>
  </conditionalFormatting>
  <pageMargins left="0.39370078740157483" right="0.39370078740157483" top="0.78740157480314965" bottom="0.39370078740157483" header="0.31496062992125984" footer="0.31496062992125984"/>
  <pageSetup paperSize="8" scale="30" orientation="portrait"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42"/>
  <sheetViews>
    <sheetView tabSelected="1" view="pageBreakPreview" topLeftCell="A17" zoomScale="90" zoomScaleSheetLayoutView="90" workbookViewId="0">
      <selection activeCell="D25" sqref="D25:D28"/>
    </sheetView>
  </sheetViews>
  <sheetFormatPr defaultColWidth="9.140625" defaultRowHeight="15" x14ac:dyDescent="0.25"/>
  <cols>
    <col min="1" max="1" width="6.140625" style="59" customWidth="1"/>
    <col min="2" max="2" width="23.140625" style="59" customWidth="1"/>
    <col min="3" max="3" width="19.85546875" style="59" customWidth="1"/>
    <col min="4" max="4" width="15.140625" style="59" customWidth="1"/>
    <col min="5" max="12" width="7.7109375" style="59" customWidth="1"/>
    <col min="13" max="13" width="10.7109375" style="59" customWidth="1"/>
    <col min="14" max="14" width="21.42578125" style="59" customWidth="1"/>
    <col min="15" max="15" width="17.42578125" style="59" customWidth="1"/>
    <col min="16" max="17" width="13.42578125" style="59" customWidth="1"/>
    <col min="18" max="18" width="17" style="59" customWidth="1"/>
    <col min="19" max="20" width="9.7109375" style="59" customWidth="1"/>
    <col min="21" max="21" width="11.42578125" style="59" customWidth="1"/>
    <col min="22" max="22" width="12.7109375" style="59" customWidth="1"/>
    <col min="23" max="23" width="24.42578125" style="59" customWidth="1"/>
    <col min="24" max="24" width="17" style="59" customWidth="1"/>
    <col min="25" max="25" width="16.7109375" style="59" customWidth="1"/>
    <col min="26" max="26" width="7.7109375" style="59" customWidth="1"/>
    <col min="27" max="27" width="17.28515625" style="59" customWidth="1"/>
    <col min="28" max="28" width="16.5703125" style="59" customWidth="1"/>
    <col min="29" max="29" width="18.28515625" style="59" customWidth="1"/>
    <col min="30" max="30" width="16.42578125" style="59" customWidth="1"/>
    <col min="31" max="31" width="15.85546875" style="59" customWidth="1"/>
    <col min="32" max="32" width="11.7109375" style="59" customWidth="1"/>
    <col min="33" max="33" width="11.5703125" style="59" customWidth="1"/>
    <col min="34" max="35" width="9.7109375" style="59" customWidth="1"/>
    <col min="36" max="36" width="11.7109375" style="59" customWidth="1"/>
    <col min="37" max="37" width="12" style="59" customWidth="1"/>
    <col min="38" max="38" width="12.28515625" style="59" customWidth="1"/>
    <col min="39" max="41" width="9.7109375" style="59" customWidth="1"/>
    <col min="42" max="42" width="12.42578125" style="59" customWidth="1"/>
    <col min="43" max="43" width="12" style="59" customWidth="1"/>
    <col min="44" max="44" width="14.140625" style="59" customWidth="1"/>
    <col min="45" max="45" width="13.28515625" style="59" customWidth="1"/>
    <col min="46" max="46" width="18.28515625" style="59" customWidth="1"/>
    <col min="47" max="47" width="10.7109375" style="59" customWidth="1"/>
    <col min="48" max="48" width="64" style="59" customWidth="1"/>
    <col min="49" max="16384" width="9.140625" style="59"/>
  </cols>
  <sheetData>
    <row r="1" spans="1:48" ht="18.75" x14ac:dyDescent="0.25">
      <c r="AV1" s="16" t="s">
        <v>22</v>
      </c>
    </row>
    <row r="2" spans="1:48" ht="18.75" x14ac:dyDescent="0.3">
      <c r="AV2" s="14" t="s">
        <v>6</v>
      </c>
    </row>
    <row r="3" spans="1:48" ht="18.75" x14ac:dyDescent="0.3">
      <c r="AV3" s="14" t="s">
        <v>21</v>
      </c>
    </row>
    <row r="4" spans="1:48" ht="18.75" x14ac:dyDescent="0.3">
      <c r="A4" s="58"/>
      <c r="B4" s="58"/>
      <c r="C4" s="58"/>
      <c r="D4" s="58"/>
      <c r="E4" s="58"/>
      <c r="F4" s="58"/>
      <c r="G4" s="58"/>
      <c r="H4" s="58"/>
      <c r="I4" s="58"/>
      <c r="J4" s="58"/>
      <c r="K4" s="58"/>
      <c r="L4" s="58"/>
      <c r="M4" s="58"/>
      <c r="N4" s="58"/>
      <c r="O4" s="58"/>
      <c r="P4" s="58"/>
      <c r="Q4" s="58"/>
      <c r="R4" s="58"/>
      <c r="S4" s="58"/>
      <c r="T4" s="58"/>
      <c r="U4" s="58"/>
      <c r="V4" s="58"/>
      <c r="W4" s="58"/>
      <c r="X4" s="58"/>
      <c r="Y4" s="58"/>
      <c r="Z4" s="58"/>
      <c r="AA4" s="58"/>
      <c r="AB4" s="58"/>
      <c r="AC4" s="58"/>
      <c r="AD4" s="58"/>
      <c r="AE4" s="58"/>
      <c r="AF4" s="58"/>
      <c r="AG4" s="58"/>
      <c r="AH4" s="58"/>
      <c r="AI4" s="58"/>
      <c r="AJ4" s="58"/>
      <c r="AK4" s="58"/>
      <c r="AL4" s="58"/>
      <c r="AM4" s="58"/>
      <c r="AN4" s="58"/>
      <c r="AO4" s="58"/>
      <c r="AP4" s="58"/>
      <c r="AQ4" s="58"/>
      <c r="AR4" s="58"/>
      <c r="AS4" s="58"/>
      <c r="AT4" s="58"/>
      <c r="AU4" s="58"/>
      <c r="AV4" s="14"/>
    </row>
    <row r="5" spans="1:48" s="43" customFormat="1" ht="20.25" customHeight="1" x14ac:dyDescent="0.25">
      <c r="A5" s="245"/>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245"/>
      <c r="AP5" s="245"/>
      <c r="AQ5" s="245"/>
      <c r="AR5" s="245"/>
      <c r="AS5" s="245"/>
      <c r="AT5" s="245"/>
      <c r="AU5" s="245"/>
      <c r="AV5" s="245"/>
    </row>
    <row r="6" spans="1:48" s="74" customFormat="1" ht="18.75" x14ac:dyDescent="0.3">
      <c r="A6" s="13"/>
      <c r="B6" s="13"/>
      <c r="D6" s="286"/>
      <c r="E6" s="286"/>
      <c r="F6" s="286"/>
      <c r="G6" s="286"/>
      <c r="H6" s="286"/>
      <c r="I6" s="286"/>
      <c r="L6" s="14"/>
    </row>
    <row r="7" spans="1:48" s="74" customFormat="1" ht="15.75" x14ac:dyDescent="0.25">
      <c r="D7" s="12"/>
      <c r="E7" s="12"/>
      <c r="F7" s="12"/>
      <c r="G7" s="12"/>
      <c r="H7" s="12"/>
      <c r="I7" s="12"/>
      <c r="J7" s="12"/>
      <c r="T7" s="248" t="str">
        <f>'1. паспорт местоположение'!$A$5</f>
        <v>Год раскрытия информации: 2024 год</v>
      </c>
      <c r="U7" s="248"/>
      <c r="V7" s="248"/>
      <c r="W7" s="248"/>
      <c r="X7" s="248"/>
      <c r="Y7" s="248"/>
      <c r="Z7" s="248"/>
      <c r="AA7" s="248"/>
      <c r="AB7" s="248"/>
      <c r="AC7" s="248"/>
      <c r="AD7" s="248"/>
    </row>
    <row r="8" spans="1:48" s="74" customFormat="1" ht="18.75" x14ac:dyDescent="0.3">
      <c r="H8" s="14"/>
      <c r="T8" s="284"/>
      <c r="U8" s="284"/>
      <c r="V8" s="284"/>
      <c r="W8" s="284"/>
      <c r="X8" s="284"/>
      <c r="Y8" s="284"/>
      <c r="Z8" s="284"/>
      <c r="AA8" s="284"/>
      <c r="AB8" s="284"/>
      <c r="AC8" s="284"/>
      <c r="AD8" s="284"/>
    </row>
    <row r="9" spans="1:48" s="74" customFormat="1" ht="18.75" x14ac:dyDescent="0.2">
      <c r="D9" s="17"/>
      <c r="E9" s="17"/>
      <c r="F9" s="17"/>
      <c r="G9" s="17"/>
      <c r="H9" s="17"/>
      <c r="I9" s="17"/>
      <c r="J9" s="17"/>
      <c r="K9" s="17"/>
      <c r="L9" s="17"/>
      <c r="M9" s="17"/>
      <c r="N9" s="17"/>
      <c r="O9" s="17"/>
      <c r="P9" s="17"/>
      <c r="Q9" s="17"/>
      <c r="R9" s="17"/>
      <c r="S9" s="17"/>
      <c r="T9" s="252" t="s">
        <v>5</v>
      </c>
      <c r="U9" s="252"/>
      <c r="V9" s="252"/>
      <c r="W9" s="252"/>
      <c r="X9" s="252"/>
      <c r="Y9" s="252"/>
      <c r="Z9" s="252"/>
      <c r="AA9" s="252"/>
      <c r="AB9" s="252"/>
      <c r="AC9" s="252"/>
      <c r="AD9" s="252"/>
    </row>
    <row r="10" spans="1:48" s="74" customFormat="1" ht="18.75" x14ac:dyDescent="0.2">
      <c r="D10" s="79"/>
      <c r="E10" s="79"/>
      <c r="F10" s="79"/>
      <c r="G10" s="79"/>
      <c r="H10" s="79"/>
      <c r="I10" s="17"/>
      <c r="J10" s="17"/>
      <c r="K10" s="17"/>
      <c r="L10" s="17"/>
      <c r="M10" s="17"/>
      <c r="N10" s="17"/>
      <c r="O10" s="17"/>
      <c r="P10" s="17"/>
      <c r="Q10" s="17"/>
      <c r="R10" s="17"/>
      <c r="S10" s="17"/>
      <c r="T10" s="252"/>
      <c r="U10" s="252"/>
      <c r="V10" s="252"/>
      <c r="W10" s="252"/>
      <c r="X10" s="252"/>
      <c r="Y10" s="252"/>
      <c r="Z10" s="252"/>
      <c r="AA10" s="252"/>
      <c r="AB10" s="252"/>
      <c r="AC10" s="252"/>
      <c r="AD10" s="252"/>
    </row>
    <row r="11" spans="1:48" s="74" customFormat="1" ht="18.75" x14ac:dyDescent="0.2">
      <c r="D11" s="18"/>
      <c r="E11" s="18"/>
      <c r="F11" s="18"/>
      <c r="G11" s="18"/>
      <c r="H11" s="18"/>
      <c r="I11" s="17"/>
      <c r="J11" s="17"/>
      <c r="K11" s="17"/>
      <c r="L11" s="17"/>
      <c r="M11" s="17"/>
      <c r="N11" s="17"/>
      <c r="O11" s="17"/>
      <c r="P11" s="17"/>
      <c r="Q11" s="17"/>
      <c r="R11" s="17"/>
      <c r="S11" s="17"/>
      <c r="T11" s="246" t="s">
        <v>264</v>
      </c>
      <c r="U11" s="246"/>
      <c r="V11" s="246"/>
      <c r="W11" s="246"/>
      <c r="X11" s="246"/>
      <c r="Y11" s="246"/>
      <c r="Z11" s="246"/>
      <c r="AA11" s="246"/>
      <c r="AB11" s="246"/>
      <c r="AC11" s="246"/>
      <c r="AD11" s="246"/>
    </row>
    <row r="12" spans="1:48" s="74" customFormat="1" ht="18.75" x14ac:dyDescent="0.2">
      <c r="D12" s="15"/>
      <c r="E12" s="15"/>
      <c r="F12" s="15"/>
      <c r="G12" s="15"/>
      <c r="H12" s="15"/>
      <c r="I12" s="17"/>
      <c r="J12" s="17"/>
      <c r="K12" s="17"/>
      <c r="L12" s="17"/>
      <c r="M12" s="17"/>
      <c r="N12" s="17"/>
      <c r="O12" s="17"/>
      <c r="P12" s="17"/>
      <c r="Q12" s="17"/>
      <c r="R12" s="17"/>
      <c r="S12" s="17"/>
      <c r="T12" s="245" t="s">
        <v>4</v>
      </c>
      <c r="U12" s="245"/>
      <c r="V12" s="245"/>
      <c r="W12" s="245"/>
      <c r="X12" s="245"/>
      <c r="Y12" s="245"/>
      <c r="Z12" s="245"/>
      <c r="AA12" s="245"/>
      <c r="AB12" s="245"/>
      <c r="AC12" s="245"/>
      <c r="AD12" s="245"/>
    </row>
    <row r="13" spans="1:48" s="74" customFormat="1" ht="18.75" x14ac:dyDescent="0.2">
      <c r="D13" s="79"/>
      <c r="E13" s="79"/>
      <c r="F13" s="79"/>
      <c r="G13" s="79"/>
      <c r="H13" s="79"/>
      <c r="I13" s="17"/>
      <c r="J13" s="17"/>
      <c r="K13" s="17"/>
      <c r="L13" s="17"/>
      <c r="M13" s="17"/>
      <c r="N13" s="17"/>
      <c r="O13" s="17"/>
      <c r="P13" s="17"/>
      <c r="Q13" s="17"/>
      <c r="R13" s="17"/>
      <c r="S13" s="17"/>
      <c r="T13" s="252"/>
      <c r="U13" s="252"/>
      <c r="V13" s="252"/>
      <c r="W13" s="252"/>
      <c r="X13" s="252"/>
      <c r="Y13" s="252"/>
      <c r="Z13" s="252"/>
      <c r="AA13" s="252"/>
      <c r="AB13" s="252"/>
      <c r="AC13" s="252"/>
      <c r="AD13" s="252"/>
    </row>
    <row r="14" spans="1:48" s="74" customFormat="1" ht="18.75" x14ac:dyDescent="0.2">
      <c r="D14" s="18"/>
      <c r="E14" s="18"/>
      <c r="F14" s="18"/>
      <c r="G14" s="18"/>
      <c r="H14" s="18"/>
      <c r="I14" s="17"/>
      <c r="J14" s="17"/>
      <c r="K14" s="17"/>
      <c r="L14" s="17"/>
      <c r="M14" s="17"/>
      <c r="N14" s="17"/>
      <c r="O14" s="17"/>
      <c r="P14" s="17"/>
      <c r="Q14" s="17"/>
      <c r="R14" s="17"/>
      <c r="S14" s="17"/>
      <c r="T14" s="246" t="str">
        <f>'1. паспорт местоположение'!$A$12</f>
        <v>L_Che372</v>
      </c>
      <c r="U14" s="246"/>
      <c r="V14" s="246"/>
      <c r="W14" s="246"/>
      <c r="X14" s="246"/>
      <c r="Y14" s="246"/>
      <c r="Z14" s="246"/>
      <c r="AA14" s="246"/>
      <c r="AB14" s="246"/>
      <c r="AC14" s="246"/>
      <c r="AD14" s="246"/>
    </row>
    <row r="15" spans="1:48" s="74" customFormat="1" ht="18.75" x14ac:dyDescent="0.2">
      <c r="D15" s="15"/>
      <c r="E15" s="15"/>
      <c r="F15" s="15"/>
      <c r="G15" s="15"/>
      <c r="H15" s="15"/>
      <c r="I15" s="17"/>
      <c r="J15" s="17"/>
      <c r="K15" s="17"/>
      <c r="L15" s="17"/>
      <c r="M15" s="17"/>
      <c r="N15" s="17"/>
      <c r="O15" s="17"/>
      <c r="P15" s="17"/>
      <c r="Q15" s="17"/>
      <c r="R15" s="17"/>
      <c r="S15" s="17"/>
      <c r="T15" s="245" t="s">
        <v>3</v>
      </c>
      <c r="U15" s="245"/>
      <c r="V15" s="245"/>
      <c r="W15" s="245"/>
      <c r="X15" s="245"/>
      <c r="Y15" s="245"/>
      <c r="Z15" s="245"/>
      <c r="AA15" s="245"/>
      <c r="AB15" s="245"/>
      <c r="AC15" s="245"/>
      <c r="AD15" s="245"/>
    </row>
    <row r="16" spans="1:48" s="77" customFormat="1" ht="15.75" customHeight="1" x14ac:dyDescent="0.2">
      <c r="D16" s="1"/>
      <c r="E16" s="1"/>
      <c r="F16" s="1"/>
      <c r="G16" s="1"/>
      <c r="H16" s="1"/>
      <c r="I16" s="1"/>
      <c r="J16" s="1"/>
      <c r="K16" s="1"/>
      <c r="L16" s="1"/>
      <c r="M16" s="1"/>
      <c r="N16" s="1"/>
      <c r="O16" s="1"/>
      <c r="P16" s="1"/>
      <c r="Q16" s="1"/>
      <c r="R16" s="1"/>
      <c r="S16" s="1"/>
      <c r="T16" s="258"/>
      <c r="U16" s="258"/>
      <c r="V16" s="258"/>
      <c r="W16" s="258"/>
      <c r="X16" s="258"/>
      <c r="Y16" s="258"/>
      <c r="Z16" s="258"/>
      <c r="AA16" s="258"/>
      <c r="AB16" s="258"/>
      <c r="AC16" s="258"/>
      <c r="AD16" s="258"/>
    </row>
    <row r="17" spans="1:48" s="25" customFormat="1" ht="78.75" customHeight="1" x14ac:dyDescent="0.2">
      <c r="D17" s="18"/>
      <c r="E17" s="18"/>
      <c r="F17" s="18"/>
      <c r="G17" s="18"/>
      <c r="H17" s="18"/>
      <c r="I17" s="18"/>
      <c r="J17" s="18"/>
      <c r="K17" s="18"/>
      <c r="L17" s="18"/>
      <c r="M17" s="18"/>
      <c r="N17" s="18"/>
      <c r="O17" s="247" t="str">
        <f>'1. паспорт местоположение'!$A$15</f>
        <v>Строительство и реконструкция сети 10-0,4 кВ (ВЛ 0,4 кВ протяженностью 27,78 км, ВЛ-10 кВ протяженностью 34,311 км, ТП 6(10)/0,4 кВ общей мощностью 1,116 МВА) в рамках "Плана (программы) снижения потерь электрической энергии в электрических сетях Итум-Калинских РЭС АО "Чеченэнерго"</v>
      </c>
      <c r="P17" s="247"/>
      <c r="Q17" s="247"/>
      <c r="R17" s="247"/>
      <c r="S17" s="247"/>
      <c r="T17" s="247"/>
      <c r="U17" s="247"/>
      <c r="V17" s="247"/>
      <c r="W17" s="247"/>
      <c r="X17" s="247"/>
      <c r="Y17" s="247"/>
      <c r="Z17" s="247"/>
      <c r="AA17" s="247"/>
      <c r="AB17" s="247"/>
      <c r="AC17" s="247"/>
      <c r="AD17" s="247"/>
      <c r="AE17" s="247"/>
      <c r="AF17" s="247"/>
      <c r="AG17" s="247"/>
      <c r="AH17" s="247"/>
      <c r="AI17" s="247"/>
      <c r="AJ17" s="247"/>
      <c r="AK17" s="247"/>
    </row>
    <row r="18" spans="1:48" s="25" customFormat="1" ht="15" customHeight="1" x14ac:dyDescent="0.2">
      <c r="D18" s="15"/>
      <c r="E18" s="15"/>
      <c r="F18" s="15"/>
      <c r="G18" s="15"/>
      <c r="H18" s="15"/>
      <c r="I18" s="15"/>
      <c r="J18" s="15"/>
      <c r="K18" s="15"/>
      <c r="L18" s="15"/>
      <c r="M18" s="15"/>
      <c r="N18" s="15"/>
      <c r="O18" s="15"/>
      <c r="P18" s="15"/>
      <c r="Q18" s="15"/>
      <c r="R18" s="15"/>
      <c r="S18" s="15"/>
      <c r="T18" s="245" t="s">
        <v>2</v>
      </c>
      <c r="U18" s="245"/>
      <c r="V18" s="245"/>
      <c r="W18" s="245"/>
      <c r="X18" s="245"/>
      <c r="Y18" s="245"/>
      <c r="Z18" s="245"/>
      <c r="AA18" s="245"/>
      <c r="AB18" s="245"/>
      <c r="AC18" s="245"/>
      <c r="AD18" s="245"/>
    </row>
    <row r="19" spans="1:48" x14ac:dyDescent="0.25">
      <c r="A19" s="366"/>
      <c r="B19" s="366"/>
      <c r="C19" s="366"/>
      <c r="D19" s="366"/>
      <c r="E19" s="366"/>
      <c r="F19" s="366"/>
      <c r="G19" s="366"/>
      <c r="H19" s="366"/>
      <c r="I19" s="366"/>
      <c r="J19" s="366"/>
      <c r="K19" s="366"/>
      <c r="L19" s="366"/>
      <c r="M19" s="366"/>
      <c r="N19" s="366"/>
      <c r="O19" s="366"/>
      <c r="P19" s="366"/>
      <c r="Q19" s="366"/>
      <c r="R19" s="366"/>
      <c r="S19" s="366"/>
      <c r="T19" s="366"/>
      <c r="U19" s="366"/>
      <c r="V19" s="366"/>
      <c r="W19" s="366"/>
      <c r="X19" s="366"/>
      <c r="Y19" s="366"/>
      <c r="Z19" s="366"/>
      <c r="AA19" s="366"/>
      <c r="AB19" s="366"/>
      <c r="AC19" s="366"/>
      <c r="AD19" s="366"/>
      <c r="AE19" s="366"/>
      <c r="AF19" s="366"/>
      <c r="AG19" s="366"/>
      <c r="AH19" s="366"/>
      <c r="AI19" s="366"/>
      <c r="AJ19" s="366"/>
      <c r="AK19" s="366"/>
      <c r="AL19" s="366"/>
      <c r="AM19" s="366"/>
      <c r="AN19" s="366"/>
      <c r="AO19" s="366"/>
      <c r="AP19" s="366"/>
      <c r="AQ19" s="366"/>
      <c r="AR19" s="366"/>
      <c r="AS19" s="366"/>
      <c r="AT19" s="366"/>
      <c r="AU19" s="366"/>
      <c r="AV19" s="366"/>
    </row>
    <row r="20" spans="1:48" x14ac:dyDescent="0.25">
      <c r="A20" s="367" t="s">
        <v>390</v>
      </c>
      <c r="B20" s="367"/>
      <c r="C20" s="367"/>
      <c r="D20" s="367"/>
      <c r="E20" s="367"/>
      <c r="F20" s="367"/>
      <c r="G20" s="367"/>
      <c r="H20" s="367"/>
      <c r="I20" s="367"/>
      <c r="J20" s="367"/>
      <c r="K20" s="367"/>
      <c r="L20" s="367"/>
      <c r="M20" s="367"/>
      <c r="N20" s="367"/>
      <c r="O20" s="367"/>
      <c r="P20" s="367"/>
      <c r="Q20" s="367"/>
      <c r="R20" s="367"/>
      <c r="S20" s="367"/>
      <c r="T20" s="367"/>
      <c r="U20" s="367"/>
      <c r="V20" s="367"/>
      <c r="W20" s="367"/>
      <c r="X20" s="367"/>
      <c r="Y20" s="367"/>
      <c r="Z20" s="367"/>
      <c r="AA20" s="367"/>
      <c r="AB20" s="367"/>
      <c r="AC20" s="367"/>
      <c r="AD20" s="367"/>
      <c r="AE20" s="367"/>
      <c r="AF20" s="367"/>
      <c r="AG20" s="367"/>
      <c r="AH20" s="367"/>
      <c r="AI20" s="367"/>
      <c r="AJ20" s="367"/>
      <c r="AK20" s="367"/>
      <c r="AL20" s="367"/>
      <c r="AM20" s="367"/>
      <c r="AN20" s="367"/>
      <c r="AO20" s="367"/>
      <c r="AP20" s="367"/>
      <c r="AQ20" s="367"/>
      <c r="AR20" s="367"/>
      <c r="AS20" s="367"/>
      <c r="AT20" s="367"/>
      <c r="AU20" s="367"/>
      <c r="AV20" s="367"/>
    </row>
    <row r="21" spans="1:48" ht="69.75" customHeight="1" x14ac:dyDescent="0.25">
      <c r="A21" s="354" t="s">
        <v>391</v>
      </c>
      <c r="B21" s="368" t="s">
        <v>457</v>
      </c>
      <c r="C21" s="354" t="s">
        <v>392</v>
      </c>
      <c r="D21" s="354" t="s">
        <v>393</v>
      </c>
      <c r="E21" s="371" t="s">
        <v>394</v>
      </c>
      <c r="F21" s="372"/>
      <c r="G21" s="372"/>
      <c r="H21" s="372"/>
      <c r="I21" s="372"/>
      <c r="J21" s="372"/>
      <c r="K21" s="372"/>
      <c r="L21" s="373"/>
      <c r="M21" s="354" t="s">
        <v>395</v>
      </c>
      <c r="N21" s="354" t="s">
        <v>396</v>
      </c>
      <c r="O21" s="354" t="s">
        <v>397</v>
      </c>
      <c r="P21" s="351" t="s">
        <v>398</v>
      </c>
      <c r="Q21" s="351" t="s">
        <v>399</v>
      </c>
      <c r="R21" s="351" t="s">
        <v>400</v>
      </c>
      <c r="S21" s="351" t="s">
        <v>401</v>
      </c>
      <c r="T21" s="351"/>
      <c r="U21" s="363" t="s">
        <v>402</v>
      </c>
      <c r="V21" s="363" t="s">
        <v>403</v>
      </c>
      <c r="W21" s="351" t="s">
        <v>404</v>
      </c>
      <c r="X21" s="351" t="s">
        <v>405</v>
      </c>
      <c r="Y21" s="351" t="s">
        <v>406</v>
      </c>
      <c r="Z21" s="374" t="s">
        <v>407</v>
      </c>
      <c r="AA21" s="351" t="s">
        <v>408</v>
      </c>
      <c r="AB21" s="351" t="s">
        <v>409</v>
      </c>
      <c r="AC21" s="351" t="s">
        <v>410</v>
      </c>
      <c r="AD21" s="351" t="s">
        <v>411</v>
      </c>
      <c r="AE21" s="351" t="s">
        <v>412</v>
      </c>
      <c r="AF21" s="351" t="s">
        <v>413</v>
      </c>
      <c r="AG21" s="351"/>
      <c r="AH21" s="351"/>
      <c r="AI21" s="351"/>
      <c r="AJ21" s="351"/>
      <c r="AK21" s="351"/>
      <c r="AL21" s="351" t="s">
        <v>414</v>
      </c>
      <c r="AM21" s="351"/>
      <c r="AN21" s="351"/>
      <c r="AO21" s="351"/>
      <c r="AP21" s="351" t="s">
        <v>415</v>
      </c>
      <c r="AQ21" s="351"/>
      <c r="AR21" s="351" t="s">
        <v>416</v>
      </c>
      <c r="AS21" s="351" t="s">
        <v>417</v>
      </c>
      <c r="AT21" s="351" t="s">
        <v>418</v>
      </c>
      <c r="AU21" s="351" t="s">
        <v>419</v>
      </c>
      <c r="AV21" s="349" t="s">
        <v>420</v>
      </c>
    </row>
    <row r="22" spans="1:48" ht="83.25" customHeight="1" x14ac:dyDescent="0.25">
      <c r="A22" s="356"/>
      <c r="B22" s="369"/>
      <c r="C22" s="356"/>
      <c r="D22" s="356"/>
      <c r="E22" s="357" t="s">
        <v>421</v>
      </c>
      <c r="F22" s="359" t="s">
        <v>46</v>
      </c>
      <c r="G22" s="359" t="s">
        <v>45</v>
      </c>
      <c r="H22" s="359" t="s">
        <v>44</v>
      </c>
      <c r="I22" s="361" t="s">
        <v>422</v>
      </c>
      <c r="J22" s="361" t="s">
        <v>423</v>
      </c>
      <c r="K22" s="361" t="s">
        <v>424</v>
      </c>
      <c r="L22" s="359" t="s">
        <v>383</v>
      </c>
      <c r="M22" s="356"/>
      <c r="N22" s="356"/>
      <c r="O22" s="356"/>
      <c r="P22" s="351"/>
      <c r="Q22" s="351"/>
      <c r="R22" s="351"/>
      <c r="S22" s="364" t="s">
        <v>0</v>
      </c>
      <c r="T22" s="364" t="s">
        <v>425</v>
      </c>
      <c r="U22" s="363"/>
      <c r="V22" s="363"/>
      <c r="W22" s="351"/>
      <c r="X22" s="351"/>
      <c r="Y22" s="351"/>
      <c r="Z22" s="351"/>
      <c r="AA22" s="351"/>
      <c r="AB22" s="351"/>
      <c r="AC22" s="351"/>
      <c r="AD22" s="351"/>
      <c r="AE22" s="351"/>
      <c r="AF22" s="351" t="s">
        <v>426</v>
      </c>
      <c r="AG22" s="351"/>
      <c r="AH22" s="351" t="s">
        <v>427</v>
      </c>
      <c r="AI22" s="351"/>
      <c r="AJ22" s="354" t="s">
        <v>428</v>
      </c>
      <c r="AK22" s="354" t="s">
        <v>429</v>
      </c>
      <c r="AL22" s="354" t="s">
        <v>430</v>
      </c>
      <c r="AM22" s="354" t="s">
        <v>431</v>
      </c>
      <c r="AN22" s="354" t="s">
        <v>432</v>
      </c>
      <c r="AO22" s="354" t="s">
        <v>433</v>
      </c>
      <c r="AP22" s="354" t="s">
        <v>434</v>
      </c>
      <c r="AQ22" s="352" t="s">
        <v>425</v>
      </c>
      <c r="AR22" s="351"/>
      <c r="AS22" s="351"/>
      <c r="AT22" s="351"/>
      <c r="AU22" s="351"/>
      <c r="AV22" s="350"/>
    </row>
    <row r="23" spans="1:48" ht="96.75" customHeight="1" x14ac:dyDescent="0.25">
      <c r="A23" s="355"/>
      <c r="B23" s="370"/>
      <c r="C23" s="355"/>
      <c r="D23" s="355"/>
      <c r="E23" s="358"/>
      <c r="F23" s="360"/>
      <c r="G23" s="360"/>
      <c r="H23" s="360"/>
      <c r="I23" s="362"/>
      <c r="J23" s="362"/>
      <c r="K23" s="362"/>
      <c r="L23" s="360"/>
      <c r="M23" s="355"/>
      <c r="N23" s="355"/>
      <c r="O23" s="355"/>
      <c r="P23" s="351"/>
      <c r="Q23" s="351"/>
      <c r="R23" s="351"/>
      <c r="S23" s="365"/>
      <c r="T23" s="365"/>
      <c r="U23" s="363"/>
      <c r="V23" s="363"/>
      <c r="W23" s="351"/>
      <c r="X23" s="351"/>
      <c r="Y23" s="351"/>
      <c r="Z23" s="351"/>
      <c r="AA23" s="351"/>
      <c r="AB23" s="351"/>
      <c r="AC23" s="351"/>
      <c r="AD23" s="351"/>
      <c r="AE23" s="351"/>
      <c r="AF23" s="82" t="s">
        <v>435</v>
      </c>
      <c r="AG23" s="82" t="s">
        <v>436</v>
      </c>
      <c r="AH23" s="60" t="s">
        <v>0</v>
      </c>
      <c r="AI23" s="60" t="s">
        <v>425</v>
      </c>
      <c r="AJ23" s="355"/>
      <c r="AK23" s="355"/>
      <c r="AL23" s="355"/>
      <c r="AM23" s="355"/>
      <c r="AN23" s="355"/>
      <c r="AO23" s="355"/>
      <c r="AP23" s="355"/>
      <c r="AQ23" s="353"/>
      <c r="AR23" s="351"/>
      <c r="AS23" s="351"/>
      <c r="AT23" s="351"/>
      <c r="AU23" s="351"/>
      <c r="AV23" s="350"/>
    </row>
    <row r="24" spans="1:48" s="92" customFormat="1" ht="11.25" x14ac:dyDescent="0.2">
      <c r="A24" s="91">
        <v>1</v>
      </c>
      <c r="B24" s="91">
        <v>2</v>
      </c>
      <c r="C24" s="91">
        <v>4</v>
      </c>
      <c r="D24" s="91">
        <v>5</v>
      </c>
      <c r="E24" s="91">
        <v>6</v>
      </c>
      <c r="F24" s="91">
        <f t="shared" ref="F24:AV24" si="0">E24+1</f>
        <v>7</v>
      </c>
      <c r="G24" s="91">
        <f t="shared" si="0"/>
        <v>8</v>
      </c>
      <c r="H24" s="91">
        <f t="shared" si="0"/>
        <v>9</v>
      </c>
      <c r="I24" s="91">
        <f t="shared" si="0"/>
        <v>10</v>
      </c>
      <c r="J24" s="91">
        <f t="shared" si="0"/>
        <v>11</v>
      </c>
      <c r="K24" s="91">
        <f t="shared" si="0"/>
        <v>12</v>
      </c>
      <c r="L24" s="91">
        <f t="shared" si="0"/>
        <v>13</v>
      </c>
      <c r="M24" s="91">
        <f t="shared" si="0"/>
        <v>14</v>
      </c>
      <c r="N24" s="91">
        <f t="shared" si="0"/>
        <v>15</v>
      </c>
      <c r="O24" s="91">
        <f t="shared" si="0"/>
        <v>16</v>
      </c>
      <c r="P24" s="91">
        <f t="shared" si="0"/>
        <v>17</v>
      </c>
      <c r="Q24" s="91">
        <f t="shared" si="0"/>
        <v>18</v>
      </c>
      <c r="R24" s="91">
        <f t="shared" si="0"/>
        <v>19</v>
      </c>
      <c r="S24" s="91">
        <f t="shared" si="0"/>
        <v>20</v>
      </c>
      <c r="T24" s="91">
        <f t="shared" si="0"/>
        <v>21</v>
      </c>
      <c r="U24" s="91">
        <f t="shared" si="0"/>
        <v>22</v>
      </c>
      <c r="V24" s="91">
        <f t="shared" si="0"/>
        <v>23</v>
      </c>
      <c r="W24" s="91">
        <f t="shared" si="0"/>
        <v>24</v>
      </c>
      <c r="X24" s="91">
        <f t="shared" si="0"/>
        <v>25</v>
      </c>
      <c r="Y24" s="91">
        <f t="shared" si="0"/>
        <v>26</v>
      </c>
      <c r="Z24" s="91">
        <f t="shared" si="0"/>
        <v>27</v>
      </c>
      <c r="AA24" s="91">
        <f t="shared" si="0"/>
        <v>28</v>
      </c>
      <c r="AB24" s="91">
        <f t="shared" si="0"/>
        <v>29</v>
      </c>
      <c r="AC24" s="91">
        <f t="shared" si="0"/>
        <v>30</v>
      </c>
      <c r="AD24" s="91">
        <f t="shared" si="0"/>
        <v>31</v>
      </c>
      <c r="AE24" s="91">
        <f t="shared" si="0"/>
        <v>32</v>
      </c>
      <c r="AF24" s="91">
        <f t="shared" si="0"/>
        <v>33</v>
      </c>
      <c r="AG24" s="91">
        <f t="shared" si="0"/>
        <v>34</v>
      </c>
      <c r="AH24" s="91">
        <f t="shared" si="0"/>
        <v>35</v>
      </c>
      <c r="AI24" s="91">
        <f t="shared" si="0"/>
        <v>36</v>
      </c>
      <c r="AJ24" s="91">
        <f t="shared" si="0"/>
        <v>37</v>
      </c>
      <c r="AK24" s="91">
        <f t="shared" si="0"/>
        <v>38</v>
      </c>
      <c r="AL24" s="91">
        <f t="shared" si="0"/>
        <v>39</v>
      </c>
      <c r="AM24" s="91">
        <f t="shared" si="0"/>
        <v>40</v>
      </c>
      <c r="AN24" s="91">
        <f t="shared" si="0"/>
        <v>41</v>
      </c>
      <c r="AO24" s="91">
        <f t="shared" si="0"/>
        <v>42</v>
      </c>
      <c r="AP24" s="91">
        <f t="shared" si="0"/>
        <v>43</v>
      </c>
      <c r="AQ24" s="91">
        <f t="shared" si="0"/>
        <v>44</v>
      </c>
      <c r="AR24" s="91">
        <f t="shared" si="0"/>
        <v>45</v>
      </c>
      <c r="AS24" s="91">
        <f t="shared" si="0"/>
        <v>46</v>
      </c>
      <c r="AT24" s="91">
        <f t="shared" si="0"/>
        <v>47</v>
      </c>
      <c r="AU24" s="91">
        <f t="shared" si="0"/>
        <v>48</v>
      </c>
      <c r="AV24" s="91">
        <f t="shared" si="0"/>
        <v>49</v>
      </c>
    </row>
    <row r="25" spans="1:48" s="194" customFormat="1" ht="76.5" x14ac:dyDescent="0.2">
      <c r="A25" s="179">
        <v>1</v>
      </c>
      <c r="B25" s="340" t="s">
        <v>264</v>
      </c>
      <c r="C25" s="343" t="s">
        <v>464</v>
      </c>
      <c r="D25" s="346">
        <v>45261</v>
      </c>
      <c r="E25" s="331">
        <v>0</v>
      </c>
      <c r="F25" s="331">
        <v>0</v>
      </c>
      <c r="G25" s="331">
        <v>1.1200000000000001</v>
      </c>
      <c r="H25" s="331">
        <v>0</v>
      </c>
      <c r="I25" s="331">
        <v>62.09</v>
      </c>
      <c r="J25" s="331">
        <v>0</v>
      </c>
      <c r="K25" s="331">
        <v>0</v>
      </c>
      <c r="L25" s="331">
        <v>0</v>
      </c>
      <c r="M25" s="179" t="s">
        <v>462</v>
      </c>
      <c r="N25" s="168" t="s">
        <v>462</v>
      </c>
      <c r="O25" s="334" t="s">
        <v>465</v>
      </c>
      <c r="P25" s="180">
        <v>118117.09</v>
      </c>
      <c r="Q25" s="168" t="s">
        <v>466</v>
      </c>
      <c r="R25" s="180">
        <v>118117.09</v>
      </c>
      <c r="S25" s="179" t="s">
        <v>467</v>
      </c>
      <c r="T25" s="179" t="s">
        <v>467</v>
      </c>
      <c r="U25" s="179">
        <v>2</v>
      </c>
      <c r="V25" s="179">
        <v>2</v>
      </c>
      <c r="W25" s="168" t="s">
        <v>468</v>
      </c>
      <c r="X25" s="175" t="s">
        <v>481</v>
      </c>
      <c r="Y25" s="168" t="s">
        <v>469</v>
      </c>
      <c r="Z25" s="179">
        <v>1</v>
      </c>
      <c r="AA25" s="168" t="s">
        <v>539</v>
      </c>
      <c r="AB25" s="180">
        <v>119949.58474999999</v>
      </c>
      <c r="AC25" s="168" t="s">
        <v>470</v>
      </c>
      <c r="AD25" s="180">
        <v>143939.50169999999</v>
      </c>
      <c r="AE25" s="179"/>
      <c r="AF25" s="168" t="s">
        <v>540</v>
      </c>
      <c r="AG25" s="179" t="s">
        <v>471</v>
      </c>
      <c r="AH25" s="181">
        <v>43159</v>
      </c>
      <c r="AI25" s="181">
        <v>43159</v>
      </c>
      <c r="AJ25" s="181">
        <v>43241</v>
      </c>
      <c r="AK25" s="181">
        <v>43319</v>
      </c>
      <c r="AL25" s="328" t="s">
        <v>477</v>
      </c>
      <c r="AM25" s="329"/>
      <c r="AN25" s="329"/>
      <c r="AO25" s="330"/>
      <c r="AP25" s="182">
        <v>43329</v>
      </c>
      <c r="AQ25" s="182">
        <v>43329</v>
      </c>
      <c r="AR25" s="182">
        <v>43329</v>
      </c>
      <c r="AS25" s="182">
        <v>43329</v>
      </c>
      <c r="AT25" s="182">
        <v>43586</v>
      </c>
      <c r="AU25" s="179" t="s">
        <v>294</v>
      </c>
      <c r="AV25" s="223" t="s">
        <v>543</v>
      </c>
    </row>
    <row r="26" spans="1:48" ht="90.75" customHeight="1" x14ac:dyDescent="0.25">
      <c r="A26" s="169">
        <v>2</v>
      </c>
      <c r="B26" s="341"/>
      <c r="C26" s="344"/>
      <c r="D26" s="347"/>
      <c r="E26" s="332"/>
      <c r="F26" s="332"/>
      <c r="G26" s="332"/>
      <c r="H26" s="332"/>
      <c r="I26" s="332"/>
      <c r="J26" s="332"/>
      <c r="K26" s="332"/>
      <c r="L26" s="332"/>
      <c r="M26" s="169" t="s">
        <v>541</v>
      </c>
      <c r="N26" s="169" t="s">
        <v>480</v>
      </c>
      <c r="O26" s="335"/>
      <c r="P26" s="170">
        <v>586363.95799999998</v>
      </c>
      <c r="Q26" s="171" t="s">
        <v>458</v>
      </c>
      <c r="R26" s="170">
        <v>586363.95799999998</v>
      </c>
      <c r="S26" s="169" t="s">
        <v>459</v>
      </c>
      <c r="T26" s="169" t="s">
        <v>459</v>
      </c>
      <c r="U26" s="169">
        <v>2</v>
      </c>
      <c r="V26" s="169">
        <v>2</v>
      </c>
      <c r="W26" s="183" t="s">
        <v>472</v>
      </c>
      <c r="X26" s="169" t="s">
        <v>482</v>
      </c>
      <c r="Y26" s="171" t="s">
        <v>473</v>
      </c>
      <c r="Z26" s="172" t="s">
        <v>474</v>
      </c>
      <c r="AA26" s="172" t="s">
        <v>474</v>
      </c>
      <c r="AB26" s="170">
        <v>585191.23</v>
      </c>
      <c r="AC26" s="169" t="s">
        <v>475</v>
      </c>
      <c r="AD26" s="170">
        <v>702229.47600000002</v>
      </c>
      <c r="AE26" s="221">
        <v>2315.33367</v>
      </c>
      <c r="AF26" s="169" t="s">
        <v>542</v>
      </c>
      <c r="AG26" s="173" t="s">
        <v>476</v>
      </c>
      <c r="AH26" s="174">
        <v>43966</v>
      </c>
      <c r="AI26" s="174">
        <v>43966</v>
      </c>
      <c r="AJ26" s="174">
        <v>44076</v>
      </c>
      <c r="AK26" s="174">
        <v>44091</v>
      </c>
      <c r="AL26" s="328" t="s">
        <v>477</v>
      </c>
      <c r="AM26" s="329"/>
      <c r="AN26" s="329"/>
      <c r="AO26" s="330"/>
      <c r="AP26" s="174">
        <v>44110</v>
      </c>
      <c r="AQ26" s="174">
        <v>44110</v>
      </c>
      <c r="AR26" s="174">
        <v>44110</v>
      </c>
      <c r="AS26" s="174">
        <v>44110</v>
      </c>
      <c r="AT26" s="195">
        <v>44681</v>
      </c>
      <c r="AU26" s="196" t="s">
        <v>294</v>
      </c>
      <c r="AV26" s="223" t="s">
        <v>575</v>
      </c>
    </row>
    <row r="27" spans="1:48" ht="60" x14ac:dyDescent="0.25">
      <c r="A27" s="220">
        <v>3</v>
      </c>
      <c r="B27" s="341"/>
      <c r="C27" s="344"/>
      <c r="D27" s="347"/>
      <c r="E27" s="332"/>
      <c r="F27" s="332"/>
      <c r="G27" s="332"/>
      <c r="H27" s="332"/>
      <c r="I27" s="332"/>
      <c r="J27" s="332"/>
      <c r="K27" s="332"/>
      <c r="L27" s="332"/>
      <c r="M27" s="210" t="s">
        <v>563</v>
      </c>
      <c r="N27" s="210" t="s">
        <v>563</v>
      </c>
      <c r="O27" s="335"/>
      <c r="P27" s="170">
        <v>43737.150016666666</v>
      </c>
      <c r="Q27" s="171" t="s">
        <v>458</v>
      </c>
      <c r="R27" s="212">
        <v>43737.150016666666</v>
      </c>
      <c r="S27" s="222" t="s">
        <v>294</v>
      </c>
      <c r="T27" s="222" t="s">
        <v>294</v>
      </c>
      <c r="U27" s="222">
        <v>1</v>
      </c>
      <c r="V27" s="222">
        <v>1</v>
      </c>
      <c r="W27" s="222" t="s">
        <v>576</v>
      </c>
      <c r="X27" s="212">
        <v>43737.150016666666</v>
      </c>
      <c r="Y27" s="222" t="s">
        <v>576</v>
      </c>
      <c r="Z27" s="222" t="s">
        <v>455</v>
      </c>
      <c r="AA27" s="222" t="s">
        <v>455</v>
      </c>
      <c r="AB27" s="212">
        <v>43737.150016666666</v>
      </c>
      <c r="AC27" s="222" t="s">
        <v>576</v>
      </c>
      <c r="AD27" s="212">
        <v>52484.580020000001</v>
      </c>
      <c r="AE27" s="224"/>
      <c r="AF27" s="337" t="s">
        <v>577</v>
      </c>
      <c r="AG27" s="338"/>
      <c r="AH27" s="338"/>
      <c r="AI27" s="338"/>
      <c r="AJ27" s="338"/>
      <c r="AK27" s="339"/>
      <c r="AL27" s="179" t="s">
        <v>294</v>
      </c>
      <c r="AM27" s="179" t="s">
        <v>294</v>
      </c>
      <c r="AN27" s="179" t="s">
        <v>294</v>
      </c>
      <c r="AO27" s="179" t="s">
        <v>294</v>
      </c>
      <c r="AP27" s="213">
        <v>44207</v>
      </c>
      <c r="AQ27" s="213">
        <v>44207</v>
      </c>
      <c r="AR27" s="213">
        <v>44207</v>
      </c>
      <c r="AS27" s="213">
        <v>44207</v>
      </c>
      <c r="AT27" s="213">
        <v>44681</v>
      </c>
      <c r="AU27" s="211"/>
      <c r="AV27" s="225" t="s">
        <v>578</v>
      </c>
    </row>
    <row r="28" spans="1:48" ht="39.6" customHeight="1" x14ac:dyDescent="0.25">
      <c r="A28" s="220">
        <v>4</v>
      </c>
      <c r="B28" s="342"/>
      <c r="C28" s="345"/>
      <c r="D28" s="348"/>
      <c r="E28" s="333"/>
      <c r="F28" s="333"/>
      <c r="G28" s="333"/>
      <c r="H28" s="333"/>
      <c r="I28" s="333"/>
      <c r="J28" s="333"/>
      <c r="K28" s="333"/>
      <c r="L28" s="333"/>
      <c r="M28" s="214" t="s">
        <v>564</v>
      </c>
      <c r="N28" s="214" t="s">
        <v>564</v>
      </c>
      <c r="O28" s="336"/>
      <c r="P28" s="170">
        <v>5687.1166833333336</v>
      </c>
      <c r="Q28" s="222" t="s">
        <v>579</v>
      </c>
      <c r="R28" s="212">
        <v>5687.1166833333336</v>
      </c>
      <c r="S28" s="222" t="s">
        <v>580</v>
      </c>
      <c r="T28" s="222" t="s">
        <v>580</v>
      </c>
      <c r="U28" s="222">
        <v>1</v>
      </c>
      <c r="V28" s="222">
        <v>1</v>
      </c>
      <c r="W28" s="222" t="s">
        <v>581</v>
      </c>
      <c r="X28" s="212">
        <v>5687.1166833333336</v>
      </c>
      <c r="Y28" s="222" t="s">
        <v>581</v>
      </c>
      <c r="Z28" s="222" t="s">
        <v>455</v>
      </c>
      <c r="AA28" s="222" t="s">
        <v>455</v>
      </c>
      <c r="AB28" s="212">
        <v>6824.5400199999958</v>
      </c>
      <c r="AC28" s="222" t="s">
        <v>582</v>
      </c>
      <c r="AD28" s="212">
        <v>6824.5700200000001</v>
      </c>
      <c r="AE28" s="224"/>
      <c r="AF28" s="337" t="s">
        <v>577</v>
      </c>
      <c r="AG28" s="338"/>
      <c r="AH28" s="338"/>
      <c r="AI28" s="338"/>
      <c r="AJ28" s="338"/>
      <c r="AK28" s="339"/>
      <c r="AL28" s="226" t="s">
        <v>453</v>
      </c>
      <c r="AM28" s="179" t="s">
        <v>583</v>
      </c>
      <c r="AN28" s="227">
        <v>44181</v>
      </c>
      <c r="AO28" s="222" t="s">
        <v>584</v>
      </c>
      <c r="AP28" s="213">
        <v>44186</v>
      </c>
      <c r="AQ28" s="213">
        <v>44186</v>
      </c>
      <c r="AR28" s="213">
        <v>44186</v>
      </c>
      <c r="AS28" s="213">
        <v>44186</v>
      </c>
      <c r="AT28" s="213">
        <v>44681</v>
      </c>
      <c r="AU28" s="211"/>
      <c r="AV28" s="225" t="s">
        <v>585</v>
      </c>
    </row>
    <row r="29" spans="1:48" x14ac:dyDescent="0.25">
      <c r="AV29" s="197"/>
    </row>
    <row r="42" spans="1:1" x14ac:dyDescent="0.25">
      <c r="A42" s="59" t="s">
        <v>437</v>
      </c>
    </row>
  </sheetData>
  <mergeCells count="83">
    <mergeCell ref="B21:B23"/>
    <mergeCell ref="T12:AD12"/>
    <mergeCell ref="T13:AD13"/>
    <mergeCell ref="E21:L21"/>
    <mergeCell ref="M21:M23"/>
    <mergeCell ref="Z21:Z23"/>
    <mergeCell ref="N21:N23"/>
    <mergeCell ref="O21:O23"/>
    <mergeCell ref="P21:P23"/>
    <mergeCell ref="R21:R23"/>
    <mergeCell ref="T14:AD14"/>
    <mergeCell ref="T15:AD15"/>
    <mergeCell ref="T16:AD16"/>
    <mergeCell ref="T18:AD18"/>
    <mergeCell ref="O17:AK17"/>
    <mergeCell ref="C21:C23"/>
    <mergeCell ref="A5:AV5"/>
    <mergeCell ref="D6:I6"/>
    <mergeCell ref="T7:AD7"/>
    <mergeCell ref="T8:AD8"/>
    <mergeCell ref="T9:AD9"/>
    <mergeCell ref="T10:AD10"/>
    <mergeCell ref="T11:AD11"/>
    <mergeCell ref="A19:AV19"/>
    <mergeCell ref="A20:AV20"/>
    <mergeCell ref="AD21:AD23"/>
    <mergeCell ref="AE21:AE23"/>
    <mergeCell ref="S21:T21"/>
    <mergeCell ref="X21:X23"/>
    <mergeCell ref="AH22:AI22"/>
    <mergeCell ref="A21:A23"/>
    <mergeCell ref="AS21:AS23"/>
    <mergeCell ref="L22:L23"/>
    <mergeCell ref="S22:S23"/>
    <mergeCell ref="AC21:AC23"/>
    <mergeCell ref="AM22:AM23"/>
    <mergeCell ref="AN22:AN23"/>
    <mergeCell ref="D21:D23"/>
    <mergeCell ref="AK22:AK23"/>
    <mergeCell ref="E22:E23"/>
    <mergeCell ref="F22:F23"/>
    <mergeCell ref="G22:G23"/>
    <mergeCell ref="H22:H23"/>
    <mergeCell ref="I22:I23"/>
    <mergeCell ref="J22:J23"/>
    <mergeCell ref="V21:V23"/>
    <mergeCell ref="W21:W23"/>
    <mergeCell ref="K22:K23"/>
    <mergeCell ref="Q21:Q23"/>
    <mergeCell ref="U21:U23"/>
    <mergeCell ref="T22:T23"/>
    <mergeCell ref="AV21:AV23"/>
    <mergeCell ref="AP21:AQ21"/>
    <mergeCell ref="Y21:Y23"/>
    <mergeCell ref="AF21:AK21"/>
    <mergeCell ref="AF22:AG22"/>
    <mergeCell ref="AT21:AT23"/>
    <mergeCell ref="AU21:AU23"/>
    <mergeCell ref="AL21:AO21"/>
    <mergeCell ref="AR21:AR23"/>
    <mergeCell ref="AQ22:AQ23"/>
    <mergeCell ref="AA21:AA23"/>
    <mergeCell ref="AB21:AB23"/>
    <mergeCell ref="AP22:AP23"/>
    <mergeCell ref="AL22:AL23"/>
    <mergeCell ref="AO22:AO23"/>
    <mergeCell ref="AJ22:AJ23"/>
    <mergeCell ref="B25:B28"/>
    <mergeCell ref="C25:C28"/>
    <mergeCell ref="D25:D28"/>
    <mergeCell ref="E25:E28"/>
    <mergeCell ref="F25:F28"/>
    <mergeCell ref="AL26:AO26"/>
    <mergeCell ref="G25:G28"/>
    <mergeCell ref="H25:H28"/>
    <mergeCell ref="I25:I28"/>
    <mergeCell ref="J25:J28"/>
    <mergeCell ref="K25:K28"/>
    <mergeCell ref="L25:L28"/>
    <mergeCell ref="AL25:AO25"/>
    <mergeCell ref="O25:O28"/>
    <mergeCell ref="AF27:AK27"/>
    <mergeCell ref="AF28:AK28"/>
  </mergeCells>
  <phoneticPr fontId="0" type="noConversion"/>
  <hyperlinks>
    <hyperlink ref="AG26" r:id="rId1" display="http://www.b2b-center.ru/"/>
  </hyperlinks>
  <printOptions horizontalCentered="1"/>
  <pageMargins left="0.59055118110236227" right="0.59055118110236227" top="0.59055118110236227" bottom="0.59055118110236227" header="0" footer="0"/>
  <pageSetup paperSize="8" scale="29"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7"/>
  <sheetViews>
    <sheetView view="pageBreakPreview" topLeftCell="A22" zoomScale="80" zoomScaleNormal="90" zoomScaleSheetLayoutView="80" workbookViewId="0">
      <selection activeCell="B46" sqref="B1:E1048576"/>
    </sheetView>
  </sheetViews>
  <sheetFormatPr defaultColWidth="9.140625" defaultRowHeight="15.75" x14ac:dyDescent="0.25"/>
  <cols>
    <col min="1" max="2" width="66.140625" style="4" customWidth="1"/>
    <col min="3" max="4" width="9.140625" style="5" hidden="1" customWidth="1"/>
    <col min="5" max="5" width="9.140625" style="5" customWidth="1"/>
    <col min="6" max="16384" width="9.140625" style="5"/>
  </cols>
  <sheetData>
    <row r="1" spans="1:8" ht="18.75" x14ac:dyDescent="0.25">
      <c r="B1" s="16" t="s">
        <v>22</v>
      </c>
    </row>
    <row r="2" spans="1:8" ht="18.75" x14ac:dyDescent="0.3">
      <c r="B2" s="14" t="s">
        <v>6</v>
      </c>
    </row>
    <row r="3" spans="1:8" ht="18.75" x14ac:dyDescent="0.3">
      <c r="B3" s="14" t="s">
        <v>144</v>
      </c>
    </row>
    <row r="4" spans="1:8" x14ac:dyDescent="0.25">
      <c r="B4" s="83"/>
    </row>
    <row r="5" spans="1:8" ht="18.75" x14ac:dyDescent="0.3">
      <c r="A5" s="377" t="str">
        <f>'1. паспорт местоположение'!$A$5</f>
        <v>Год раскрытия информации: 2024 год</v>
      </c>
      <c r="B5" s="377"/>
      <c r="C5" s="3"/>
      <c r="D5" s="3"/>
      <c r="E5" s="3"/>
      <c r="F5" s="3"/>
      <c r="G5" s="3"/>
      <c r="H5" s="3"/>
    </row>
    <row r="6" spans="1:8" ht="18.75" x14ac:dyDescent="0.3">
      <c r="A6" s="10"/>
      <c r="B6" s="10"/>
      <c r="C6" s="10"/>
      <c r="D6" s="10"/>
      <c r="E6" s="10"/>
      <c r="F6" s="10"/>
      <c r="G6" s="10"/>
      <c r="H6" s="10"/>
    </row>
    <row r="7" spans="1:8" ht="18.75" x14ac:dyDescent="0.25">
      <c r="A7" s="252" t="s">
        <v>5</v>
      </c>
      <c r="B7" s="252"/>
      <c r="C7" s="17"/>
      <c r="D7" s="17"/>
      <c r="E7" s="17"/>
      <c r="F7" s="17"/>
      <c r="G7" s="17"/>
      <c r="H7" s="17"/>
    </row>
    <row r="8" spans="1:8" ht="18.75" x14ac:dyDescent="0.25">
      <c r="A8" s="17"/>
      <c r="B8" s="17"/>
      <c r="C8" s="17"/>
      <c r="D8" s="17"/>
      <c r="E8" s="17"/>
      <c r="F8" s="17"/>
      <c r="G8" s="17"/>
      <c r="H8" s="17"/>
    </row>
    <row r="9" spans="1:8" x14ac:dyDescent="0.25">
      <c r="A9" s="246" t="s">
        <v>264</v>
      </c>
      <c r="B9" s="246"/>
      <c r="C9" s="18"/>
      <c r="D9" s="18"/>
      <c r="E9" s="18"/>
      <c r="F9" s="18"/>
      <c r="G9" s="18"/>
      <c r="H9" s="18"/>
    </row>
    <row r="10" spans="1:8" x14ac:dyDescent="0.25">
      <c r="A10" s="245" t="s">
        <v>4</v>
      </c>
      <c r="B10" s="245"/>
      <c r="C10" s="15"/>
      <c r="D10" s="15"/>
      <c r="E10" s="15"/>
      <c r="F10" s="15"/>
      <c r="G10" s="15"/>
      <c r="H10" s="15"/>
    </row>
    <row r="11" spans="1:8" ht="18.75" x14ac:dyDescent="0.25">
      <c r="A11" s="17"/>
      <c r="B11" s="17"/>
      <c r="C11" s="17"/>
      <c r="D11" s="17"/>
      <c r="E11" s="17"/>
      <c r="F11" s="17"/>
      <c r="G11" s="17"/>
      <c r="H11" s="17"/>
    </row>
    <row r="12" spans="1:8" ht="30.75" customHeight="1" x14ac:dyDescent="0.25">
      <c r="A12" s="246" t="str">
        <f>'1. паспорт местоположение'!$A$12</f>
        <v>L_Che372</v>
      </c>
      <c r="B12" s="246"/>
      <c r="C12" s="18"/>
      <c r="D12" s="18"/>
      <c r="E12" s="18"/>
      <c r="F12" s="18"/>
      <c r="G12" s="18"/>
      <c r="H12" s="18"/>
    </row>
    <row r="13" spans="1:8" x14ac:dyDescent="0.25">
      <c r="A13" s="245" t="s">
        <v>3</v>
      </c>
      <c r="B13" s="245"/>
      <c r="C13" s="15"/>
      <c r="D13" s="15"/>
      <c r="E13" s="15"/>
      <c r="F13" s="15"/>
      <c r="G13" s="15"/>
      <c r="H13" s="15"/>
    </row>
    <row r="14" spans="1:8" ht="18.75" x14ac:dyDescent="0.25">
      <c r="A14" s="2"/>
      <c r="B14" s="2"/>
      <c r="C14" s="2"/>
      <c r="D14" s="2"/>
      <c r="E14" s="2"/>
      <c r="F14" s="2"/>
      <c r="G14" s="2"/>
      <c r="H14" s="2"/>
    </row>
    <row r="15" spans="1:8" ht="35.25" customHeight="1" x14ac:dyDescent="0.25">
      <c r="A15" s="247" t="str">
        <f>'1. паспорт местоположение'!$A$15</f>
        <v>Строительство и реконструкция сети 10-0,4 кВ (ВЛ 0,4 кВ протяженностью 27,78 км, ВЛ-10 кВ протяженностью 34,311 км, ТП 6(10)/0,4 кВ общей мощностью 1,116 МВА) в рамках "Плана (программы) снижения потерь электрической энергии в электрических сетях Итум-Калинских РЭС АО "Чеченэнерго"</v>
      </c>
      <c r="B15" s="247"/>
      <c r="C15" s="18"/>
      <c r="D15" s="18"/>
      <c r="E15" s="18"/>
      <c r="F15" s="18"/>
      <c r="G15" s="18"/>
      <c r="H15" s="18"/>
    </row>
    <row r="16" spans="1:8" x14ac:dyDescent="0.25">
      <c r="A16" s="245" t="s">
        <v>2</v>
      </c>
      <c r="B16" s="245"/>
      <c r="C16" s="15"/>
      <c r="D16" s="15"/>
      <c r="E16" s="15"/>
      <c r="F16" s="15"/>
      <c r="G16" s="15"/>
      <c r="H16" s="15"/>
    </row>
    <row r="17" spans="1:2" x14ac:dyDescent="0.25">
      <c r="B17" s="84"/>
    </row>
    <row r="18" spans="1:2" ht="33.75" customHeight="1" x14ac:dyDescent="0.25">
      <c r="A18" s="375" t="s">
        <v>256</v>
      </c>
      <c r="B18" s="376"/>
    </row>
    <row r="19" spans="1:2" x14ac:dyDescent="0.25">
      <c r="B19" s="83"/>
    </row>
    <row r="20" spans="1:2" x14ac:dyDescent="0.25">
      <c r="B20" s="85"/>
    </row>
    <row r="21" spans="1:2" ht="75" x14ac:dyDescent="0.25">
      <c r="A21" s="154" t="s">
        <v>148</v>
      </c>
      <c r="B21" s="86" t="str">
        <f>'1. паспорт местоположение'!A15</f>
        <v>Строительство и реконструкция сети 10-0,4 кВ (ВЛ 0,4 кВ протяженностью 27,78 км, ВЛ-10 кВ протяженностью 34,311 км, ТП 6(10)/0,4 кВ общей мощностью 1,116 МВА) в рамках "Плана (программы) снижения потерь электрической энергии в электрических сетях Итум-Калинских РЭС АО "Чеченэнерго"</v>
      </c>
    </row>
    <row r="22" spans="1:2" x14ac:dyDescent="0.25">
      <c r="A22" s="155" t="s">
        <v>149</v>
      </c>
      <c r="B22" s="86" t="str">
        <f>'1. паспорт местоположение'!C27</f>
        <v>Итум-Калинский район</v>
      </c>
    </row>
    <row r="23" spans="1:2" x14ac:dyDescent="0.25">
      <c r="A23" s="155" t="s">
        <v>145</v>
      </c>
      <c r="B23" s="86" t="str">
        <f>'1. паспорт местоположение'!C22</f>
        <v>Прочее новое строительство объектов электросетевого хозяйства</v>
      </c>
    </row>
    <row r="24" spans="1:2" x14ac:dyDescent="0.25">
      <c r="A24" s="155" t="s">
        <v>150</v>
      </c>
      <c r="B24" s="87" t="s">
        <v>559</v>
      </c>
    </row>
    <row r="25" spans="1:2" x14ac:dyDescent="0.25">
      <c r="A25" s="156" t="s">
        <v>151</v>
      </c>
      <c r="B25" s="229">
        <f>VLOOKUP($A$12,'[1]6.2. отчет'!$D:$OM,400,0)</f>
        <v>2024</v>
      </c>
    </row>
    <row r="26" spans="1:2" x14ac:dyDescent="0.25">
      <c r="A26" s="156" t="s">
        <v>152</v>
      </c>
      <c r="B26" s="86" t="s">
        <v>560</v>
      </c>
    </row>
    <row r="27" spans="1:2" ht="28.5" x14ac:dyDescent="0.25">
      <c r="A27" s="157" t="s">
        <v>449</v>
      </c>
      <c r="B27" s="88">
        <f>'6.2. Паспорт фин осв ввод'!D24</f>
        <v>52.002826513999999</v>
      </c>
    </row>
    <row r="28" spans="1:2" x14ac:dyDescent="0.25">
      <c r="A28" s="158" t="s">
        <v>153</v>
      </c>
      <c r="B28" s="158" t="s">
        <v>461</v>
      </c>
    </row>
    <row r="29" spans="1:2" ht="28.5" x14ac:dyDescent="0.25">
      <c r="A29" s="157" t="s">
        <v>154</v>
      </c>
      <c r="B29" s="177">
        <f>B30</f>
        <v>49.324275063999998</v>
      </c>
    </row>
    <row r="30" spans="1:2" ht="28.5" x14ac:dyDescent="0.25">
      <c r="A30" s="157" t="s">
        <v>155</v>
      </c>
      <c r="B30" s="178">
        <f>B36+B46+B51+B56</f>
        <v>49.324275063999998</v>
      </c>
    </row>
    <row r="31" spans="1:2" x14ac:dyDescent="0.25">
      <c r="A31" s="158" t="s">
        <v>156</v>
      </c>
      <c r="B31" s="158"/>
    </row>
    <row r="32" spans="1:2" ht="35.25" customHeight="1" x14ac:dyDescent="0.25">
      <c r="A32" s="157" t="s">
        <v>157</v>
      </c>
      <c r="B32" s="176" t="s">
        <v>586</v>
      </c>
    </row>
    <row r="33" spans="1:2" x14ac:dyDescent="0.25">
      <c r="A33" s="158" t="s">
        <v>478</v>
      </c>
      <c r="B33" s="165">
        <f>'7. Паспорт отчет о закупке'!AD26/1000</f>
        <v>702.22947599999998</v>
      </c>
    </row>
    <row r="34" spans="1:2" x14ac:dyDescent="0.25">
      <c r="A34" s="158" t="s">
        <v>159</v>
      </c>
      <c r="B34" s="198">
        <f>B36/B27</f>
        <v>0.89046454922086782</v>
      </c>
    </row>
    <row r="35" spans="1:2" x14ac:dyDescent="0.25">
      <c r="A35" s="158" t="s">
        <v>160</v>
      </c>
      <c r="B35" s="165">
        <v>46.30667347</v>
      </c>
    </row>
    <row r="36" spans="1:2" x14ac:dyDescent="0.25">
      <c r="A36" s="158" t="s">
        <v>161</v>
      </c>
      <c r="B36" s="165">
        <v>46.30667347</v>
      </c>
    </row>
    <row r="37" spans="1:2" ht="28.5" x14ac:dyDescent="0.25">
      <c r="A37" s="157" t="s">
        <v>162</v>
      </c>
      <c r="B37" s="158" t="s">
        <v>294</v>
      </c>
    </row>
    <row r="38" spans="1:2" x14ac:dyDescent="0.25">
      <c r="A38" s="158" t="s">
        <v>158</v>
      </c>
      <c r="B38" s="158" t="s">
        <v>294</v>
      </c>
    </row>
    <row r="39" spans="1:2" x14ac:dyDescent="0.25">
      <c r="A39" s="158" t="s">
        <v>159</v>
      </c>
      <c r="B39" s="158" t="s">
        <v>294</v>
      </c>
    </row>
    <row r="40" spans="1:2" x14ac:dyDescent="0.25">
      <c r="A40" s="158" t="s">
        <v>160</v>
      </c>
      <c r="B40" s="158" t="s">
        <v>294</v>
      </c>
    </row>
    <row r="41" spans="1:2" x14ac:dyDescent="0.25">
      <c r="A41" s="158" t="s">
        <v>161</v>
      </c>
      <c r="B41" s="158" t="s">
        <v>294</v>
      </c>
    </row>
    <row r="42" spans="1:2" ht="28.5" x14ac:dyDescent="0.25">
      <c r="A42" s="157" t="s">
        <v>163</v>
      </c>
      <c r="B42" s="167" t="s">
        <v>538</v>
      </c>
    </row>
    <row r="43" spans="1:2" x14ac:dyDescent="0.25">
      <c r="A43" s="158" t="s">
        <v>589</v>
      </c>
      <c r="B43" s="88">
        <f>'7. Паспорт отчет о закупке'!AD25/1000</f>
        <v>143.93950169999999</v>
      </c>
    </row>
    <row r="44" spans="1:2" x14ac:dyDescent="0.25">
      <c r="A44" s="158" t="s">
        <v>159</v>
      </c>
      <c r="B44" s="198">
        <f>B46/(B27-B57)</f>
        <v>3.8271596724951694E-2</v>
      </c>
    </row>
    <row r="45" spans="1:2" x14ac:dyDescent="0.25">
      <c r="A45" s="158" t="s">
        <v>160</v>
      </c>
      <c r="B45" s="88">
        <v>1.8877187639999988</v>
      </c>
    </row>
    <row r="46" spans="1:2" x14ac:dyDescent="0.25">
      <c r="A46" s="158" t="s">
        <v>161</v>
      </c>
      <c r="B46" s="165">
        <v>1.8877187639999988</v>
      </c>
    </row>
    <row r="47" spans="1:2" ht="28.5" x14ac:dyDescent="0.25">
      <c r="A47" s="167" t="s">
        <v>163</v>
      </c>
      <c r="B47" s="215" t="s">
        <v>587</v>
      </c>
    </row>
    <row r="48" spans="1:2" x14ac:dyDescent="0.25">
      <c r="A48" s="158" t="s">
        <v>565</v>
      </c>
      <c r="B48" s="177">
        <f>'7. Паспорт отчет о закупке'!AD28/1000</f>
        <v>6.8245700200000003</v>
      </c>
    </row>
    <row r="49" spans="1:2" x14ac:dyDescent="0.25">
      <c r="A49" s="158" t="s">
        <v>159</v>
      </c>
      <c r="B49" s="216">
        <v>1.1828283124487714E-2</v>
      </c>
    </row>
    <row r="50" spans="1:2" x14ac:dyDescent="0.25">
      <c r="A50" s="158" t="s">
        <v>160</v>
      </c>
      <c r="B50" s="217">
        <v>9.2613340000000002E-2</v>
      </c>
    </row>
    <row r="51" spans="1:2" x14ac:dyDescent="0.25">
      <c r="A51" s="158" t="s">
        <v>161</v>
      </c>
      <c r="B51" s="217">
        <v>9.2613340000000002E-2</v>
      </c>
    </row>
    <row r="52" spans="1:2" ht="28.5" x14ac:dyDescent="0.25">
      <c r="A52" s="167" t="s">
        <v>163</v>
      </c>
      <c r="B52" s="215" t="s">
        <v>588</v>
      </c>
    </row>
    <row r="53" spans="1:2" x14ac:dyDescent="0.25">
      <c r="A53" s="158" t="s">
        <v>566</v>
      </c>
      <c r="B53" s="177">
        <f>'7. Паспорт отчет о закупке'!AD27/1000</f>
        <v>52.484580020000003</v>
      </c>
    </row>
    <row r="54" spans="1:2" x14ac:dyDescent="0.25">
      <c r="A54" s="158" t="s">
        <v>159</v>
      </c>
      <c r="B54" s="218">
        <f>B56/(B27-B57)</f>
        <v>2.1029594224225411E-2</v>
      </c>
    </row>
    <row r="55" spans="1:2" x14ac:dyDescent="0.25">
      <c r="A55" s="158" t="s">
        <v>160</v>
      </c>
      <c r="B55" s="165">
        <v>1.0372694899999999</v>
      </c>
    </row>
    <row r="56" spans="1:2" x14ac:dyDescent="0.25">
      <c r="A56" s="158" t="s">
        <v>161</v>
      </c>
      <c r="B56" s="165">
        <v>1.0372694899999999</v>
      </c>
    </row>
    <row r="57" spans="1:2" x14ac:dyDescent="0.25">
      <c r="A57" s="166" t="s">
        <v>567</v>
      </c>
      <c r="B57" s="165">
        <f>B58+B59+B60</f>
        <v>2.6785514500000001</v>
      </c>
    </row>
    <row r="58" spans="1:2" x14ac:dyDescent="0.25">
      <c r="A58" s="166" t="s">
        <v>568</v>
      </c>
      <c r="B58" s="165">
        <f>0.37115101+1.3787749+0.92862554</f>
        <v>2.6785514500000001</v>
      </c>
    </row>
    <row r="59" spans="1:2" x14ac:dyDescent="0.25">
      <c r="A59" s="166" t="s">
        <v>569</v>
      </c>
      <c r="B59" s="165">
        <v>0</v>
      </c>
    </row>
    <row r="60" spans="1:2" x14ac:dyDescent="0.25">
      <c r="A60" s="166" t="s">
        <v>79</v>
      </c>
      <c r="B60" s="165">
        <v>0</v>
      </c>
    </row>
    <row r="61" spans="1:2" ht="28.5" x14ac:dyDescent="0.25">
      <c r="A61" s="156" t="s">
        <v>164</v>
      </c>
      <c r="B61" s="89">
        <f>B65+B63</f>
        <v>0.92873614594581955</v>
      </c>
    </row>
    <row r="62" spans="1:2" x14ac:dyDescent="0.25">
      <c r="A62" s="90" t="s">
        <v>156</v>
      </c>
      <c r="B62" s="158" t="s">
        <v>294</v>
      </c>
    </row>
    <row r="63" spans="1:2" x14ac:dyDescent="0.25">
      <c r="A63" s="90" t="s">
        <v>165</v>
      </c>
      <c r="B63" s="89">
        <f>B34</f>
        <v>0.89046454922086782</v>
      </c>
    </row>
    <row r="64" spans="1:2" x14ac:dyDescent="0.25">
      <c r="A64" s="90" t="s">
        <v>166</v>
      </c>
      <c r="B64" s="158" t="s">
        <v>294</v>
      </c>
    </row>
    <row r="65" spans="1:4" x14ac:dyDescent="0.25">
      <c r="A65" s="90" t="s">
        <v>167</v>
      </c>
      <c r="B65" s="89">
        <f>B44</f>
        <v>3.8271596724951694E-2</v>
      </c>
    </row>
    <row r="66" spans="1:4" x14ac:dyDescent="0.25">
      <c r="A66" s="156" t="s">
        <v>168</v>
      </c>
      <c r="B66" s="89">
        <f>B67/$B$27</f>
        <v>1</v>
      </c>
    </row>
    <row r="67" spans="1:4" x14ac:dyDescent="0.25">
      <c r="A67" s="156" t="s">
        <v>169</v>
      </c>
      <c r="B67" s="165">
        <f>'6.2. Паспорт фин осв ввод'!$D$24</f>
        <v>52.002826513999999</v>
      </c>
      <c r="C67" s="162">
        <f>B45+B50+B55+B35+B57</f>
        <v>52.002826513999999</v>
      </c>
      <c r="D67" s="162">
        <f>B67-C67</f>
        <v>0</v>
      </c>
    </row>
    <row r="68" spans="1:4" x14ac:dyDescent="0.25">
      <c r="A68" s="156" t="s">
        <v>170</v>
      </c>
      <c r="B68" s="89">
        <f>$B69/'6.2. Паспорт фин осв ввод'!$D$30</f>
        <v>1</v>
      </c>
      <c r="D68" s="161"/>
    </row>
    <row r="69" spans="1:4" x14ac:dyDescent="0.25">
      <c r="A69" s="156" t="s">
        <v>171</v>
      </c>
      <c r="B69" s="88">
        <f>'6.2. Паспорт фин осв ввод'!$D$30</f>
        <v>43.782113989999999</v>
      </c>
      <c r="C69" s="5">
        <f>(B36+B46+B51+B56)/1.2+B57</f>
        <v>43.782114003333334</v>
      </c>
      <c r="D69" s="161">
        <f>B69-C69</f>
        <v>-1.333333443653828E-8</v>
      </c>
    </row>
    <row r="70" spans="1:4" ht="15.75" customHeight="1" x14ac:dyDescent="0.25">
      <c r="A70" s="156" t="s">
        <v>172</v>
      </c>
      <c r="B70" s="90"/>
      <c r="D70" s="161"/>
    </row>
    <row r="71" spans="1:4" x14ac:dyDescent="0.25">
      <c r="A71" s="90" t="s">
        <v>173</v>
      </c>
      <c r="B71" s="166" t="s">
        <v>264</v>
      </c>
    </row>
    <row r="72" spans="1:4" x14ac:dyDescent="0.25">
      <c r="A72" s="90" t="s">
        <v>174</v>
      </c>
      <c r="B72" s="167" t="s">
        <v>460</v>
      </c>
    </row>
    <row r="73" spans="1:4" x14ac:dyDescent="0.25">
      <c r="A73" s="90" t="s">
        <v>175</v>
      </c>
      <c r="B73" s="167" t="s">
        <v>294</v>
      </c>
    </row>
    <row r="74" spans="1:4" x14ac:dyDescent="0.25">
      <c r="A74" s="90" t="s">
        <v>176</v>
      </c>
      <c r="B74" s="167" t="s">
        <v>479</v>
      </c>
    </row>
    <row r="75" spans="1:4" x14ac:dyDescent="0.25">
      <c r="A75" s="90" t="s">
        <v>177</v>
      </c>
      <c r="B75" s="167" t="s">
        <v>294</v>
      </c>
    </row>
    <row r="76" spans="1:4" ht="30" x14ac:dyDescent="0.25">
      <c r="A76" s="90" t="s">
        <v>178</v>
      </c>
      <c r="B76" s="158" t="s">
        <v>294</v>
      </c>
    </row>
    <row r="77" spans="1:4" ht="28.5" x14ac:dyDescent="0.25">
      <c r="A77" s="156" t="s">
        <v>179</v>
      </c>
      <c r="B77" s="158" t="s">
        <v>294</v>
      </c>
    </row>
    <row r="78" spans="1:4" x14ac:dyDescent="0.25">
      <c r="A78" s="90" t="s">
        <v>156</v>
      </c>
      <c r="B78" s="158" t="s">
        <v>294</v>
      </c>
    </row>
    <row r="79" spans="1:4" x14ac:dyDescent="0.25">
      <c r="A79" s="90" t="s">
        <v>180</v>
      </c>
      <c r="B79" s="158" t="s">
        <v>294</v>
      </c>
    </row>
    <row r="80" spans="1:4" x14ac:dyDescent="0.25">
      <c r="A80" s="90" t="s">
        <v>181</v>
      </c>
      <c r="B80" s="158" t="s">
        <v>294</v>
      </c>
    </row>
    <row r="81" spans="1:2" x14ac:dyDescent="0.25">
      <c r="A81" s="159" t="s">
        <v>182</v>
      </c>
      <c r="B81" s="158" t="s">
        <v>294</v>
      </c>
    </row>
    <row r="82" spans="1:2" x14ac:dyDescent="0.25">
      <c r="A82" s="156" t="s">
        <v>183</v>
      </c>
      <c r="B82" s="158" t="s">
        <v>294</v>
      </c>
    </row>
    <row r="83" spans="1:2" x14ac:dyDescent="0.25">
      <c r="A83" s="90" t="s">
        <v>184</v>
      </c>
      <c r="B83" s="158" t="s">
        <v>294</v>
      </c>
    </row>
    <row r="84" spans="1:2" x14ac:dyDescent="0.25">
      <c r="A84" s="90" t="s">
        <v>185</v>
      </c>
      <c r="B84" s="158" t="s">
        <v>294</v>
      </c>
    </row>
    <row r="85" spans="1:2" x14ac:dyDescent="0.25">
      <c r="A85" s="90" t="s">
        <v>186</v>
      </c>
      <c r="B85" s="158" t="s">
        <v>294</v>
      </c>
    </row>
    <row r="86" spans="1:2" ht="28.5" x14ac:dyDescent="0.25">
      <c r="A86" s="159" t="s">
        <v>187</v>
      </c>
      <c r="B86" s="90" t="str">
        <f>$B$26</f>
        <v>Строительство</v>
      </c>
    </row>
    <row r="87" spans="1:2" ht="28.5" x14ac:dyDescent="0.25">
      <c r="A87" s="156" t="s">
        <v>188</v>
      </c>
      <c r="B87" s="158" t="s">
        <v>294</v>
      </c>
    </row>
    <row r="88" spans="1:2" x14ac:dyDescent="0.25">
      <c r="A88" s="90" t="s">
        <v>189</v>
      </c>
      <c r="B88" s="158" t="s">
        <v>294</v>
      </c>
    </row>
    <row r="89" spans="1:2" x14ac:dyDescent="0.25">
      <c r="A89" s="90" t="s">
        <v>190</v>
      </c>
      <c r="B89" s="158" t="s">
        <v>294</v>
      </c>
    </row>
    <row r="90" spans="1:2" x14ac:dyDescent="0.25">
      <c r="A90" s="90" t="s">
        <v>191</v>
      </c>
      <c r="B90" s="158" t="s">
        <v>294</v>
      </c>
    </row>
    <row r="91" spans="1:2" x14ac:dyDescent="0.25">
      <c r="A91" s="90" t="s">
        <v>192</v>
      </c>
      <c r="B91" s="158" t="s">
        <v>294</v>
      </c>
    </row>
    <row r="92" spans="1:2" x14ac:dyDescent="0.25">
      <c r="A92" s="160" t="s">
        <v>193</v>
      </c>
      <c r="B92" s="158" t="s">
        <v>294</v>
      </c>
    </row>
    <row r="95" spans="1:2" x14ac:dyDescent="0.25">
      <c r="A95" s="6"/>
      <c r="B95" s="7"/>
    </row>
    <row r="96" spans="1:2" x14ac:dyDescent="0.25">
      <c r="B96" s="8"/>
    </row>
    <row r="97" spans="2:2" x14ac:dyDescent="0.25">
      <c r="B97" s="9"/>
    </row>
  </sheetData>
  <mergeCells count="9">
    <mergeCell ref="A15:B15"/>
    <mergeCell ref="A16:B16"/>
    <mergeCell ref="A18:B18"/>
    <mergeCell ref="A12:B12"/>
    <mergeCell ref="A5:B5"/>
    <mergeCell ref="A7:B7"/>
    <mergeCell ref="A9:B9"/>
    <mergeCell ref="A10:B10"/>
    <mergeCell ref="A13:B13"/>
  </mergeCells>
  <phoneticPr fontId="0" type="noConversion"/>
  <pageMargins left="0.70866141732283472" right="0.70866141732283472" top="0.74803149606299213" bottom="0.74803149606299213" header="0.31496062992125984" footer="0.31496062992125984"/>
  <pageSetup paperSize="8" scale="6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55" zoomScaleSheetLayoutView="55" workbookViewId="0">
      <selection activeCell="G34" sqref="G34"/>
    </sheetView>
  </sheetViews>
  <sheetFormatPr defaultColWidth="9.140625" defaultRowHeight="15" x14ac:dyDescent="0.25"/>
  <cols>
    <col min="1" max="1" width="7.42578125" style="116" customWidth="1"/>
    <col min="2" max="2" width="35.85546875" style="116" customWidth="1"/>
    <col min="3" max="3" width="31.140625" style="116" customWidth="1"/>
    <col min="4" max="4" width="25" style="116" customWidth="1"/>
    <col min="5" max="5" width="50" style="116" customWidth="1"/>
    <col min="6" max="6" width="57" style="116" customWidth="1"/>
    <col min="7" max="7" width="57.5703125" style="116" customWidth="1"/>
    <col min="8" max="10" width="20.5703125" style="116" customWidth="1"/>
    <col min="11" max="11" width="16" style="116" customWidth="1"/>
    <col min="12" max="12" width="20.5703125" style="116" customWidth="1"/>
    <col min="13" max="13" width="21.28515625" style="116" customWidth="1"/>
    <col min="14" max="14" width="23.85546875" style="116" customWidth="1"/>
    <col min="15" max="15" width="17.85546875" style="116" customWidth="1"/>
    <col min="16" max="16" width="23.85546875" style="116" customWidth="1"/>
    <col min="17" max="17" width="58" style="116" customWidth="1"/>
    <col min="18" max="18" width="27" style="116" customWidth="1"/>
    <col min="19" max="19" width="43" style="116" customWidth="1"/>
    <col min="20" max="16384" width="9.140625" style="116"/>
  </cols>
  <sheetData>
    <row r="1" spans="1:22" s="74" customFormat="1" ht="18.75" customHeight="1" x14ac:dyDescent="0.2">
      <c r="A1" s="19"/>
      <c r="B1" s="199"/>
      <c r="C1" s="199"/>
      <c r="D1" s="199"/>
      <c r="E1" s="199"/>
      <c r="F1" s="199"/>
      <c r="G1" s="199"/>
      <c r="H1" s="199"/>
      <c r="I1" s="199"/>
      <c r="J1" s="199"/>
      <c r="K1" s="199"/>
      <c r="L1" s="199"/>
      <c r="M1" s="199"/>
      <c r="N1" s="199"/>
      <c r="O1" s="199"/>
      <c r="P1" s="199"/>
      <c r="Q1" s="199"/>
      <c r="R1" s="199"/>
      <c r="S1" s="16" t="s">
        <v>22</v>
      </c>
    </row>
    <row r="2" spans="1:22" s="74" customFormat="1" ht="18.75" customHeight="1" x14ac:dyDescent="0.3">
      <c r="A2" s="19"/>
      <c r="B2" s="199"/>
      <c r="C2" s="199"/>
      <c r="D2" s="199"/>
      <c r="E2" s="199"/>
      <c r="F2" s="199"/>
      <c r="G2" s="199"/>
      <c r="H2" s="199"/>
      <c r="I2" s="199"/>
      <c r="J2" s="199"/>
      <c r="K2" s="199"/>
      <c r="L2" s="199"/>
      <c r="M2" s="199"/>
      <c r="N2" s="199"/>
      <c r="O2" s="199"/>
      <c r="P2" s="199"/>
      <c r="Q2" s="199"/>
      <c r="R2" s="199"/>
      <c r="S2" s="14" t="s">
        <v>6</v>
      </c>
    </row>
    <row r="3" spans="1:22" s="74" customFormat="1" ht="24" customHeight="1" x14ac:dyDescent="0.3">
      <c r="A3" s="199"/>
      <c r="B3" s="199"/>
      <c r="C3" s="199"/>
      <c r="D3" s="199"/>
      <c r="E3" s="199"/>
      <c r="F3" s="199"/>
      <c r="G3" s="199"/>
      <c r="H3" s="199"/>
      <c r="I3" s="199"/>
      <c r="J3" s="199"/>
      <c r="K3" s="199"/>
      <c r="L3" s="199"/>
      <c r="M3" s="199"/>
      <c r="N3" s="199"/>
      <c r="O3" s="199"/>
      <c r="P3" s="199"/>
      <c r="Q3" s="199"/>
      <c r="R3" s="199"/>
      <c r="S3" s="14" t="s">
        <v>21</v>
      </c>
    </row>
    <row r="4" spans="1:22" s="74" customFormat="1" ht="15.75" x14ac:dyDescent="0.2">
      <c r="A4" s="248" t="str">
        <f>'1. паспорт местоположение'!A5</f>
        <v>Год раскрытия информации: 2024 год</v>
      </c>
      <c r="B4" s="248"/>
      <c r="C4" s="248"/>
      <c r="D4" s="248"/>
      <c r="E4" s="248"/>
      <c r="F4" s="248"/>
      <c r="G4" s="248"/>
      <c r="H4" s="248"/>
      <c r="I4" s="248"/>
      <c r="J4" s="248"/>
      <c r="K4" s="248"/>
      <c r="L4" s="248"/>
      <c r="M4" s="248"/>
      <c r="N4" s="248"/>
      <c r="O4" s="248"/>
      <c r="P4" s="248"/>
      <c r="Q4" s="248"/>
      <c r="R4" s="248"/>
      <c r="S4" s="248"/>
    </row>
    <row r="5" spans="1:22" s="74" customFormat="1" ht="15.75" x14ac:dyDescent="0.2">
      <c r="A5" s="200"/>
      <c r="B5" s="199"/>
      <c r="C5" s="199"/>
      <c r="D5" s="199"/>
      <c r="E5" s="199"/>
      <c r="F5" s="199"/>
      <c r="G5" s="199"/>
      <c r="H5" s="199"/>
      <c r="I5" s="199"/>
      <c r="J5" s="199"/>
      <c r="K5" s="199"/>
      <c r="L5" s="199"/>
      <c r="M5" s="199"/>
      <c r="N5" s="199"/>
      <c r="O5" s="199"/>
      <c r="P5" s="199"/>
      <c r="Q5" s="199"/>
      <c r="R5" s="199"/>
      <c r="S5" s="199"/>
    </row>
    <row r="6" spans="1:22" s="74" customFormat="1" ht="18.75" x14ac:dyDescent="0.2">
      <c r="A6" s="252" t="s">
        <v>5</v>
      </c>
      <c r="B6" s="252"/>
      <c r="C6" s="252"/>
      <c r="D6" s="252"/>
      <c r="E6" s="252"/>
      <c r="F6" s="252"/>
      <c r="G6" s="252"/>
      <c r="H6" s="252"/>
      <c r="I6" s="252"/>
      <c r="J6" s="252"/>
      <c r="K6" s="252"/>
      <c r="L6" s="252"/>
      <c r="M6" s="252"/>
      <c r="N6" s="252"/>
      <c r="O6" s="252"/>
      <c r="P6" s="252"/>
      <c r="Q6" s="252"/>
      <c r="R6" s="252"/>
      <c r="S6" s="252"/>
      <c r="T6" s="17"/>
      <c r="U6" s="17"/>
      <c r="V6" s="17"/>
    </row>
    <row r="7" spans="1:22" s="74" customFormat="1" ht="18.75" x14ac:dyDescent="0.2">
      <c r="A7" s="252"/>
      <c r="B7" s="252"/>
      <c r="C7" s="252"/>
      <c r="D7" s="252"/>
      <c r="E7" s="252"/>
      <c r="F7" s="252"/>
      <c r="G7" s="252"/>
      <c r="H7" s="252"/>
      <c r="I7" s="252"/>
      <c r="J7" s="252"/>
      <c r="K7" s="252"/>
      <c r="L7" s="252"/>
      <c r="M7" s="252"/>
      <c r="N7" s="252"/>
      <c r="O7" s="252"/>
      <c r="P7" s="252"/>
      <c r="Q7" s="252"/>
      <c r="R7" s="252"/>
      <c r="S7" s="252"/>
      <c r="T7" s="17"/>
      <c r="U7" s="17"/>
      <c r="V7" s="17"/>
    </row>
    <row r="8" spans="1:22" s="74" customFormat="1" ht="18.75" x14ac:dyDescent="0.2">
      <c r="A8" s="246" t="s">
        <v>264</v>
      </c>
      <c r="B8" s="246"/>
      <c r="C8" s="246"/>
      <c r="D8" s="246"/>
      <c r="E8" s="246"/>
      <c r="F8" s="246"/>
      <c r="G8" s="246"/>
      <c r="H8" s="246"/>
      <c r="I8" s="246"/>
      <c r="J8" s="246"/>
      <c r="K8" s="246"/>
      <c r="L8" s="246"/>
      <c r="M8" s="246"/>
      <c r="N8" s="246"/>
      <c r="O8" s="246"/>
      <c r="P8" s="246"/>
      <c r="Q8" s="246"/>
      <c r="R8" s="246"/>
      <c r="S8" s="246"/>
      <c r="T8" s="17"/>
      <c r="U8" s="17"/>
      <c r="V8" s="17"/>
    </row>
    <row r="9" spans="1:22" s="74" customFormat="1" ht="18.75" x14ac:dyDescent="0.2">
      <c r="A9" s="245" t="s">
        <v>4</v>
      </c>
      <c r="B9" s="245"/>
      <c r="C9" s="245"/>
      <c r="D9" s="245"/>
      <c r="E9" s="245"/>
      <c r="F9" s="245"/>
      <c r="G9" s="245"/>
      <c r="H9" s="245"/>
      <c r="I9" s="245"/>
      <c r="J9" s="245"/>
      <c r="K9" s="245"/>
      <c r="L9" s="245"/>
      <c r="M9" s="245"/>
      <c r="N9" s="245"/>
      <c r="O9" s="245"/>
      <c r="P9" s="245"/>
      <c r="Q9" s="245"/>
      <c r="R9" s="245"/>
      <c r="S9" s="245"/>
      <c r="T9" s="17"/>
      <c r="U9" s="17"/>
      <c r="V9" s="17"/>
    </row>
    <row r="10" spans="1:22" s="74" customFormat="1" ht="18.75" x14ac:dyDescent="0.2">
      <c r="A10" s="252"/>
      <c r="B10" s="252"/>
      <c r="C10" s="252"/>
      <c r="D10" s="252"/>
      <c r="E10" s="252"/>
      <c r="F10" s="252"/>
      <c r="G10" s="252"/>
      <c r="H10" s="252"/>
      <c r="I10" s="252"/>
      <c r="J10" s="252"/>
      <c r="K10" s="252"/>
      <c r="L10" s="252"/>
      <c r="M10" s="252"/>
      <c r="N10" s="252"/>
      <c r="O10" s="252"/>
      <c r="P10" s="252"/>
      <c r="Q10" s="252"/>
      <c r="R10" s="252"/>
      <c r="S10" s="252"/>
      <c r="T10" s="17"/>
      <c r="U10" s="17"/>
      <c r="V10" s="17"/>
    </row>
    <row r="11" spans="1:22" s="74" customFormat="1" ht="18.75" x14ac:dyDescent="0.2">
      <c r="A11" s="246" t="str">
        <f>'1. паспорт местоположение'!A12:C12</f>
        <v>L_Che372</v>
      </c>
      <c r="B11" s="246"/>
      <c r="C11" s="246"/>
      <c r="D11" s="246"/>
      <c r="E11" s="246"/>
      <c r="F11" s="246"/>
      <c r="G11" s="246"/>
      <c r="H11" s="246"/>
      <c r="I11" s="246"/>
      <c r="J11" s="246"/>
      <c r="K11" s="246"/>
      <c r="L11" s="246"/>
      <c r="M11" s="246"/>
      <c r="N11" s="246"/>
      <c r="O11" s="246"/>
      <c r="P11" s="246"/>
      <c r="Q11" s="246"/>
      <c r="R11" s="246"/>
      <c r="S11" s="246"/>
      <c r="T11" s="17"/>
      <c r="U11" s="17"/>
      <c r="V11" s="17"/>
    </row>
    <row r="12" spans="1:22" s="74" customFormat="1" ht="18.75" x14ac:dyDescent="0.2">
      <c r="A12" s="245" t="s">
        <v>3</v>
      </c>
      <c r="B12" s="245"/>
      <c r="C12" s="245"/>
      <c r="D12" s="245"/>
      <c r="E12" s="245"/>
      <c r="F12" s="245"/>
      <c r="G12" s="245"/>
      <c r="H12" s="245"/>
      <c r="I12" s="245"/>
      <c r="J12" s="245"/>
      <c r="K12" s="245"/>
      <c r="L12" s="245"/>
      <c r="M12" s="245"/>
      <c r="N12" s="245"/>
      <c r="O12" s="245"/>
      <c r="P12" s="245"/>
      <c r="Q12" s="245"/>
      <c r="R12" s="245"/>
      <c r="S12" s="245"/>
      <c r="T12" s="17"/>
      <c r="U12" s="17"/>
      <c r="V12" s="17"/>
    </row>
    <row r="13" spans="1:22" s="77" customFormat="1" ht="15.75" customHeight="1" x14ac:dyDescent="0.2">
      <c r="A13" s="258"/>
      <c r="B13" s="258"/>
      <c r="C13" s="258"/>
      <c r="D13" s="258"/>
      <c r="E13" s="258"/>
      <c r="F13" s="258"/>
      <c r="G13" s="258"/>
      <c r="H13" s="258"/>
      <c r="I13" s="258"/>
      <c r="J13" s="258"/>
      <c r="K13" s="258"/>
      <c r="L13" s="258"/>
      <c r="M13" s="258"/>
      <c r="N13" s="258"/>
      <c r="O13" s="258"/>
      <c r="P13" s="258"/>
      <c r="Q13" s="258"/>
      <c r="R13" s="258"/>
      <c r="S13" s="258"/>
      <c r="T13" s="1"/>
      <c r="U13" s="1"/>
      <c r="V13" s="1"/>
    </row>
    <row r="14" spans="1:22" s="25" customFormat="1" ht="15.75" x14ac:dyDescent="0.2">
      <c r="A14" s="246" t="str">
        <f>'1. паспорт местоположение'!A15:C15</f>
        <v>Строительство и реконструкция сети 10-0,4 кВ (ВЛ 0,4 кВ протяженностью 27,78 км, ВЛ-10 кВ протяженностью 34,311 км, ТП 6(10)/0,4 кВ общей мощностью 1,116 МВА) в рамках "Плана (программы) снижения потерь электрической энергии в электрических сетях Итум-Калинских РЭС АО "Чеченэнерго"</v>
      </c>
      <c r="B14" s="246"/>
      <c r="C14" s="246"/>
      <c r="D14" s="246"/>
      <c r="E14" s="246"/>
      <c r="F14" s="246"/>
      <c r="G14" s="246"/>
      <c r="H14" s="246"/>
      <c r="I14" s="246"/>
      <c r="J14" s="246"/>
      <c r="K14" s="246"/>
      <c r="L14" s="246"/>
      <c r="M14" s="246"/>
      <c r="N14" s="246"/>
      <c r="O14" s="246"/>
      <c r="P14" s="246"/>
      <c r="Q14" s="246"/>
      <c r="R14" s="246"/>
      <c r="S14" s="246"/>
      <c r="T14" s="18"/>
      <c r="U14" s="18"/>
      <c r="V14" s="18"/>
    </row>
    <row r="15" spans="1:22" s="25" customFormat="1" ht="15" customHeight="1" x14ac:dyDescent="0.2">
      <c r="A15" s="245" t="s">
        <v>2</v>
      </c>
      <c r="B15" s="245"/>
      <c r="C15" s="245"/>
      <c r="D15" s="245"/>
      <c r="E15" s="245"/>
      <c r="F15" s="245"/>
      <c r="G15" s="245"/>
      <c r="H15" s="245"/>
      <c r="I15" s="245"/>
      <c r="J15" s="245"/>
      <c r="K15" s="245"/>
      <c r="L15" s="245"/>
      <c r="M15" s="245"/>
      <c r="N15" s="245"/>
      <c r="O15" s="245"/>
      <c r="P15" s="245"/>
      <c r="Q15" s="245"/>
      <c r="R15" s="245"/>
      <c r="S15" s="245"/>
      <c r="T15" s="15"/>
      <c r="U15" s="15"/>
      <c r="V15" s="15"/>
    </row>
    <row r="16" spans="1:22" s="74" customFormat="1" ht="18.75" customHeight="1" x14ac:dyDescent="0.2">
      <c r="A16" s="259"/>
      <c r="B16" s="259"/>
      <c r="C16" s="259"/>
      <c r="D16" s="259"/>
      <c r="E16" s="259"/>
      <c r="F16" s="259"/>
      <c r="G16" s="259"/>
      <c r="H16" s="259"/>
      <c r="I16" s="259"/>
      <c r="J16" s="259"/>
      <c r="K16" s="259"/>
      <c r="L16" s="259"/>
      <c r="M16" s="259"/>
      <c r="N16" s="259"/>
      <c r="O16" s="259"/>
      <c r="P16" s="259"/>
      <c r="Q16" s="259"/>
      <c r="R16" s="259"/>
      <c r="S16" s="259"/>
    </row>
    <row r="17" spans="1:28" s="74" customFormat="1" ht="15.75" customHeight="1" x14ac:dyDescent="0.2">
      <c r="A17" s="255" t="s">
        <v>275</v>
      </c>
      <c r="B17" s="255"/>
      <c r="C17" s="255"/>
      <c r="D17" s="255"/>
      <c r="E17" s="255"/>
      <c r="F17" s="255"/>
      <c r="G17" s="255"/>
      <c r="H17" s="255"/>
      <c r="I17" s="255"/>
      <c r="J17" s="255"/>
      <c r="K17" s="255"/>
      <c r="L17" s="255"/>
      <c r="M17" s="255"/>
      <c r="N17" s="255"/>
      <c r="O17" s="255"/>
      <c r="P17" s="255"/>
      <c r="Q17" s="255"/>
      <c r="R17" s="255"/>
      <c r="S17" s="255"/>
    </row>
    <row r="18" spans="1:28" s="74" customFormat="1" ht="18.75" x14ac:dyDescent="0.2">
      <c r="A18" s="248"/>
      <c r="B18" s="248"/>
      <c r="C18" s="248"/>
      <c r="D18" s="248"/>
      <c r="E18" s="248"/>
      <c r="F18" s="1"/>
      <c r="G18" s="1"/>
      <c r="H18" s="1"/>
      <c r="I18" s="248"/>
      <c r="J18" s="248"/>
      <c r="K18" s="248"/>
      <c r="L18" s="248"/>
      <c r="M18" s="248"/>
      <c r="N18" s="248"/>
      <c r="O18" s="248"/>
      <c r="P18" s="248"/>
      <c r="Q18" s="248"/>
      <c r="R18" s="248"/>
      <c r="S18" s="248"/>
      <c r="T18" s="17"/>
      <c r="U18" s="17"/>
      <c r="V18" s="17"/>
      <c r="W18" s="17"/>
      <c r="X18" s="17"/>
      <c r="Y18" s="17"/>
      <c r="Z18" s="17"/>
      <c r="AA18" s="17"/>
      <c r="AB18" s="17"/>
    </row>
    <row r="19" spans="1:28" s="25" customFormat="1" ht="54" customHeight="1" x14ac:dyDescent="0.2">
      <c r="A19" s="253" t="s">
        <v>1</v>
      </c>
      <c r="B19" s="253" t="s">
        <v>276</v>
      </c>
      <c r="C19" s="256" t="s">
        <v>277</v>
      </c>
      <c r="D19" s="253" t="s">
        <v>278</v>
      </c>
      <c r="E19" s="253" t="s">
        <v>279</v>
      </c>
      <c r="F19" s="253" t="s">
        <v>280</v>
      </c>
      <c r="G19" s="253" t="s">
        <v>281</v>
      </c>
      <c r="H19" s="253" t="s">
        <v>282</v>
      </c>
      <c r="I19" s="253" t="s">
        <v>283</v>
      </c>
      <c r="J19" s="253" t="s">
        <v>284</v>
      </c>
      <c r="K19" s="253" t="s">
        <v>29</v>
      </c>
      <c r="L19" s="253" t="s">
        <v>285</v>
      </c>
      <c r="M19" s="253" t="s">
        <v>286</v>
      </c>
      <c r="N19" s="253" t="s">
        <v>287</v>
      </c>
      <c r="O19" s="253" t="s">
        <v>288</v>
      </c>
      <c r="P19" s="253" t="s">
        <v>289</v>
      </c>
      <c r="Q19" s="253" t="s">
        <v>290</v>
      </c>
      <c r="R19" s="253"/>
      <c r="S19" s="254" t="s">
        <v>291</v>
      </c>
      <c r="T19" s="75"/>
      <c r="U19" s="75"/>
      <c r="V19" s="75"/>
      <c r="W19" s="75"/>
      <c r="X19" s="75"/>
      <c r="Y19" s="75"/>
    </row>
    <row r="20" spans="1:28" s="25" customFormat="1" ht="180.75" customHeight="1" x14ac:dyDescent="0.2">
      <c r="A20" s="253"/>
      <c r="B20" s="253"/>
      <c r="C20" s="257"/>
      <c r="D20" s="253"/>
      <c r="E20" s="253"/>
      <c r="F20" s="253"/>
      <c r="G20" s="253"/>
      <c r="H20" s="253"/>
      <c r="I20" s="253"/>
      <c r="J20" s="253"/>
      <c r="K20" s="253"/>
      <c r="L20" s="253"/>
      <c r="M20" s="253"/>
      <c r="N20" s="253"/>
      <c r="O20" s="253"/>
      <c r="P20" s="253"/>
      <c r="Q20" s="108" t="s">
        <v>292</v>
      </c>
      <c r="R20" s="23" t="s">
        <v>293</v>
      </c>
      <c r="S20" s="254"/>
      <c r="T20" s="1"/>
      <c r="U20" s="1"/>
      <c r="V20" s="1"/>
      <c r="W20" s="1"/>
      <c r="X20" s="1"/>
      <c r="Y20" s="1"/>
      <c r="Z20" s="111"/>
      <c r="AA20" s="111"/>
      <c r="AB20" s="111"/>
    </row>
    <row r="21" spans="1:28" s="25" customFormat="1" ht="18.75" x14ac:dyDescent="0.2">
      <c r="A21" s="108">
        <v>1</v>
      </c>
      <c r="B21" s="134">
        <v>2</v>
      </c>
      <c r="C21" s="108">
        <v>3</v>
      </c>
      <c r="D21" s="134">
        <v>4</v>
      </c>
      <c r="E21" s="108">
        <v>5</v>
      </c>
      <c r="F21" s="134">
        <v>6</v>
      </c>
      <c r="G21" s="108">
        <v>7</v>
      </c>
      <c r="H21" s="134">
        <v>8</v>
      </c>
      <c r="I21" s="108">
        <v>9</v>
      </c>
      <c r="J21" s="134">
        <v>10</v>
      </c>
      <c r="K21" s="108">
        <v>11</v>
      </c>
      <c r="L21" s="134">
        <v>12</v>
      </c>
      <c r="M21" s="108">
        <v>13</v>
      </c>
      <c r="N21" s="134">
        <v>14</v>
      </c>
      <c r="O21" s="108">
        <v>15</v>
      </c>
      <c r="P21" s="134">
        <v>16</v>
      </c>
      <c r="Q21" s="108">
        <v>17</v>
      </c>
      <c r="R21" s="134">
        <v>18</v>
      </c>
      <c r="S21" s="108">
        <v>19</v>
      </c>
      <c r="T21" s="1"/>
      <c r="U21" s="1"/>
      <c r="V21" s="1"/>
      <c r="W21" s="1"/>
      <c r="X21" s="1"/>
      <c r="Y21" s="1"/>
      <c r="Z21" s="111"/>
      <c r="AA21" s="111"/>
      <c r="AB21" s="111"/>
    </row>
    <row r="22" spans="1:28" s="25" customFormat="1" ht="32.25" customHeight="1" x14ac:dyDescent="0.2">
      <c r="A22" s="135">
        <v>1</v>
      </c>
      <c r="B22" s="136" t="s">
        <v>294</v>
      </c>
      <c r="C22" s="136" t="s">
        <v>294</v>
      </c>
      <c r="D22" s="136" t="str">
        <f>IF(B22="нд","нд",IF('3.3 паспорт описание'!C37="Объект введен на основные фонды",'3.3 паспорт описание'!C37,"в работе"))</f>
        <v>нд</v>
      </c>
      <c r="E22" s="136" t="s">
        <v>294</v>
      </c>
      <c r="F22" s="136" t="s">
        <v>294</v>
      </c>
      <c r="G22" s="136" t="s">
        <v>294</v>
      </c>
      <c r="H22" s="136" t="s">
        <v>294</v>
      </c>
      <c r="I22" s="136" t="s">
        <v>294</v>
      </c>
      <c r="J22" s="136" t="s">
        <v>294</v>
      </c>
      <c r="K22" s="136" t="s">
        <v>294</v>
      </c>
      <c r="L22" s="136" t="s">
        <v>294</v>
      </c>
      <c r="M22" s="136" t="s">
        <v>294</v>
      </c>
      <c r="N22" s="136" t="s">
        <v>294</v>
      </c>
      <c r="O22" s="136" t="s">
        <v>294</v>
      </c>
      <c r="P22" s="136" t="s">
        <v>294</v>
      </c>
      <c r="Q22" s="136" t="s">
        <v>294</v>
      </c>
      <c r="R22" s="136" t="s">
        <v>294</v>
      </c>
      <c r="S22" s="136" t="s">
        <v>294</v>
      </c>
      <c r="T22" s="1"/>
      <c r="U22" s="1"/>
      <c r="V22" s="1"/>
      <c r="W22" s="1"/>
      <c r="X22" s="1"/>
      <c r="Y22" s="1"/>
      <c r="Z22" s="111"/>
      <c r="AA22" s="111"/>
      <c r="AB22" s="111"/>
    </row>
    <row r="23" spans="1:28" ht="18.75" x14ac:dyDescent="0.25">
      <c r="A23" s="66" t="s">
        <v>361</v>
      </c>
      <c r="B23" s="66" t="s">
        <v>361</v>
      </c>
      <c r="C23" s="66"/>
      <c r="D23" s="66"/>
      <c r="E23" s="66" t="s">
        <v>361</v>
      </c>
      <c r="F23" s="66" t="s">
        <v>361</v>
      </c>
      <c r="G23" s="66" t="s">
        <v>361</v>
      </c>
      <c r="H23" s="66" t="s">
        <v>361</v>
      </c>
      <c r="I23" s="66"/>
      <c r="J23" s="66"/>
      <c r="K23" s="66"/>
      <c r="L23" s="66"/>
      <c r="M23" s="66" t="s">
        <v>361</v>
      </c>
      <c r="N23" s="66" t="s">
        <v>361</v>
      </c>
      <c r="O23" s="66" t="s">
        <v>361</v>
      </c>
      <c r="P23" s="66" t="s">
        <v>361</v>
      </c>
      <c r="Q23" s="66" t="s">
        <v>361</v>
      </c>
      <c r="R23" s="137"/>
      <c r="S23" s="137"/>
      <c r="T23" s="115"/>
      <c r="U23" s="115"/>
      <c r="V23" s="115"/>
      <c r="W23" s="115"/>
      <c r="X23" s="115"/>
      <c r="Y23" s="115"/>
      <c r="Z23" s="115"/>
      <c r="AA23" s="115"/>
      <c r="AB23" s="115"/>
    </row>
    <row r="24" spans="1:28" ht="15.75" x14ac:dyDescent="0.25">
      <c r="A24" s="138"/>
      <c r="B24" s="136" t="s">
        <v>454</v>
      </c>
      <c r="C24" s="136"/>
      <c r="D24" s="136"/>
      <c r="E24" s="138" t="s">
        <v>455</v>
      </c>
      <c r="F24" s="138" t="s">
        <v>455</v>
      </c>
      <c r="G24" s="138" t="s">
        <v>455</v>
      </c>
      <c r="H24" s="138"/>
      <c r="I24" s="138"/>
      <c r="J24" s="138"/>
      <c r="K24" s="138"/>
      <c r="L24" s="138"/>
      <c r="M24" s="138"/>
      <c r="N24" s="138"/>
      <c r="O24" s="138"/>
      <c r="P24" s="138"/>
      <c r="Q24" s="139"/>
      <c r="R24" s="140"/>
      <c r="S24" s="140"/>
      <c r="T24" s="115"/>
      <c r="U24" s="115"/>
      <c r="V24" s="115"/>
      <c r="W24" s="115"/>
      <c r="X24" s="115"/>
      <c r="Y24" s="115"/>
      <c r="Z24" s="115"/>
      <c r="AA24" s="115"/>
      <c r="AB24" s="115"/>
    </row>
    <row r="25" spans="1:28" x14ac:dyDescent="0.25">
      <c r="A25" s="115"/>
      <c r="B25" s="115"/>
      <c r="C25" s="115"/>
      <c r="D25" s="115"/>
      <c r="E25" s="115"/>
      <c r="F25" s="115"/>
      <c r="G25" s="115"/>
      <c r="H25" s="115"/>
      <c r="I25" s="115"/>
      <c r="J25" s="115"/>
      <c r="K25" s="115"/>
      <c r="L25" s="115"/>
      <c r="M25" s="115"/>
      <c r="N25" s="115"/>
      <c r="O25" s="115"/>
      <c r="P25" s="115"/>
      <c r="Q25" s="115"/>
      <c r="R25" s="115"/>
      <c r="S25" s="115"/>
      <c r="T25" s="115"/>
      <c r="U25" s="115"/>
      <c r="V25" s="115"/>
      <c r="W25" s="115"/>
      <c r="X25" s="115"/>
      <c r="Y25" s="115"/>
      <c r="Z25" s="115"/>
      <c r="AA25" s="115"/>
      <c r="AB25" s="115"/>
    </row>
    <row r="26" spans="1:28" x14ac:dyDescent="0.25">
      <c r="A26" s="115"/>
      <c r="B26" s="115"/>
      <c r="C26" s="115"/>
      <c r="D26" s="115"/>
      <c r="E26" s="115"/>
      <c r="F26" s="115"/>
      <c r="G26" s="115"/>
      <c r="H26" s="115"/>
      <c r="I26" s="115"/>
      <c r="J26" s="115"/>
      <c r="K26" s="115"/>
      <c r="L26" s="115"/>
      <c r="M26" s="115"/>
      <c r="N26" s="115"/>
      <c r="O26" s="115"/>
      <c r="P26" s="115"/>
      <c r="Q26" s="115"/>
      <c r="R26" s="115"/>
      <c r="S26" s="115"/>
      <c r="T26" s="115"/>
      <c r="U26" s="115"/>
      <c r="V26" s="115"/>
      <c r="W26" s="115"/>
      <c r="X26" s="115"/>
      <c r="Y26" s="115"/>
      <c r="Z26" s="115"/>
      <c r="AA26" s="115"/>
      <c r="AB26" s="115"/>
    </row>
    <row r="27" spans="1:28" x14ac:dyDescent="0.25">
      <c r="A27" s="115"/>
      <c r="B27" s="115"/>
      <c r="C27" s="115"/>
      <c r="D27" s="115"/>
      <c r="E27" s="115"/>
      <c r="F27" s="115"/>
      <c r="G27" s="115"/>
      <c r="H27" s="115"/>
      <c r="I27" s="115"/>
      <c r="J27" s="115"/>
      <c r="K27" s="115"/>
      <c r="L27" s="115"/>
      <c r="M27" s="115"/>
      <c r="N27" s="115"/>
      <c r="O27" s="115"/>
      <c r="P27" s="115"/>
      <c r="Q27" s="115"/>
      <c r="R27" s="115"/>
      <c r="S27" s="115"/>
      <c r="T27" s="115"/>
      <c r="U27" s="115"/>
      <c r="V27" s="115"/>
      <c r="W27" s="115"/>
      <c r="X27" s="115"/>
      <c r="Y27" s="115"/>
      <c r="Z27" s="115"/>
      <c r="AA27" s="115"/>
      <c r="AB27" s="115"/>
    </row>
    <row r="28" spans="1:28" x14ac:dyDescent="0.25">
      <c r="A28" s="115"/>
      <c r="B28" s="115"/>
      <c r="C28" s="115"/>
      <c r="D28" s="115"/>
      <c r="E28" s="115"/>
      <c r="F28" s="115"/>
      <c r="G28" s="115"/>
      <c r="H28" s="115"/>
      <c r="I28" s="115"/>
      <c r="J28" s="115"/>
      <c r="K28" s="115"/>
      <c r="L28" s="115"/>
      <c r="M28" s="115"/>
      <c r="N28" s="115"/>
      <c r="O28" s="115"/>
      <c r="P28" s="115"/>
      <c r="Q28" s="115"/>
      <c r="R28" s="115"/>
      <c r="S28" s="115"/>
      <c r="T28" s="115"/>
      <c r="U28" s="115"/>
      <c r="V28" s="115"/>
      <c r="W28" s="115"/>
      <c r="X28" s="115"/>
      <c r="Y28" s="115"/>
      <c r="Z28" s="115"/>
      <c r="AA28" s="115"/>
      <c r="AB28" s="115"/>
    </row>
    <row r="29" spans="1:28" x14ac:dyDescent="0.25">
      <c r="A29" s="115"/>
      <c r="B29" s="115"/>
      <c r="C29" s="115"/>
      <c r="D29" s="115"/>
      <c r="E29" s="115"/>
      <c r="F29" s="115"/>
      <c r="G29" s="115"/>
      <c r="H29" s="115"/>
      <c r="I29" s="115"/>
      <c r="J29" s="115"/>
      <c r="K29" s="115"/>
      <c r="L29" s="115"/>
      <c r="M29" s="115"/>
      <c r="N29" s="115"/>
      <c r="O29" s="115"/>
      <c r="P29" s="115"/>
      <c r="Q29" s="115"/>
      <c r="R29" s="115"/>
      <c r="S29" s="115"/>
      <c r="T29" s="115"/>
      <c r="U29" s="115"/>
      <c r="V29" s="115"/>
      <c r="W29" s="115"/>
      <c r="X29" s="115"/>
      <c r="Y29" s="115"/>
      <c r="Z29" s="115"/>
      <c r="AA29" s="115"/>
      <c r="AB29" s="115"/>
    </row>
    <row r="30" spans="1:28" x14ac:dyDescent="0.25">
      <c r="A30" s="115"/>
      <c r="B30" s="115"/>
      <c r="C30" s="115"/>
      <c r="D30" s="115"/>
      <c r="E30" s="115"/>
      <c r="F30" s="115"/>
      <c r="G30" s="115"/>
      <c r="H30" s="115"/>
      <c r="I30" s="115"/>
      <c r="J30" s="115"/>
      <c r="K30" s="115"/>
      <c r="L30" s="115"/>
      <c r="M30" s="115"/>
      <c r="N30" s="115"/>
      <c r="O30" s="115"/>
      <c r="P30" s="115"/>
      <c r="Q30" s="115"/>
      <c r="R30" s="115"/>
      <c r="S30" s="115"/>
      <c r="T30" s="115"/>
      <c r="U30" s="115"/>
      <c r="V30" s="115"/>
      <c r="W30" s="115"/>
      <c r="X30" s="115"/>
      <c r="Y30" s="115"/>
      <c r="Z30" s="115"/>
      <c r="AA30" s="115"/>
      <c r="AB30" s="115"/>
    </row>
    <row r="31" spans="1:28" x14ac:dyDescent="0.25">
      <c r="A31" s="115"/>
      <c r="B31" s="115"/>
      <c r="C31" s="115"/>
      <c r="D31" s="115"/>
      <c r="E31" s="115"/>
      <c r="F31" s="115"/>
      <c r="G31" s="115"/>
      <c r="H31" s="115"/>
      <c r="I31" s="115"/>
      <c r="J31" s="115"/>
      <c r="K31" s="115"/>
      <c r="L31" s="115"/>
      <c r="M31" s="115"/>
      <c r="N31" s="115"/>
      <c r="O31" s="115"/>
      <c r="P31" s="115"/>
      <c r="Q31" s="115"/>
      <c r="R31" s="115"/>
      <c r="S31" s="115"/>
      <c r="T31" s="115"/>
      <c r="U31" s="115"/>
      <c r="V31" s="115"/>
      <c r="W31" s="115"/>
      <c r="X31" s="115"/>
      <c r="Y31" s="115"/>
      <c r="Z31" s="115"/>
      <c r="AA31" s="115"/>
      <c r="AB31" s="115"/>
    </row>
    <row r="32" spans="1:28" x14ac:dyDescent="0.25">
      <c r="A32" s="115"/>
      <c r="B32" s="115"/>
      <c r="C32" s="115"/>
      <c r="D32" s="115"/>
      <c r="E32" s="115"/>
      <c r="F32" s="115"/>
      <c r="G32" s="115"/>
      <c r="H32" s="115"/>
      <c r="I32" s="115"/>
      <c r="J32" s="115"/>
      <c r="K32" s="115"/>
      <c r="L32" s="115"/>
      <c r="M32" s="115"/>
      <c r="N32" s="115"/>
      <c r="O32" s="115"/>
      <c r="P32" s="115"/>
      <c r="Q32" s="115"/>
      <c r="R32" s="115"/>
      <c r="S32" s="115"/>
      <c r="T32" s="115"/>
      <c r="U32" s="115"/>
      <c r="V32" s="115"/>
      <c r="W32" s="115"/>
      <c r="X32" s="115"/>
      <c r="Y32" s="115"/>
      <c r="Z32" s="115"/>
      <c r="AA32" s="115"/>
      <c r="AB32" s="115"/>
    </row>
    <row r="33" spans="1:28" x14ac:dyDescent="0.25">
      <c r="A33" s="115"/>
      <c r="B33" s="115"/>
      <c r="C33" s="115"/>
      <c r="D33" s="115"/>
      <c r="E33" s="115"/>
      <c r="F33" s="115"/>
      <c r="G33" s="115"/>
      <c r="H33" s="115"/>
      <c r="I33" s="115"/>
      <c r="J33" s="115"/>
      <c r="K33" s="115"/>
      <c r="L33" s="115"/>
      <c r="M33" s="115"/>
      <c r="N33" s="115"/>
      <c r="O33" s="115"/>
      <c r="P33" s="115"/>
      <c r="Q33" s="115"/>
      <c r="R33" s="115"/>
      <c r="S33" s="115"/>
      <c r="T33" s="115"/>
      <c r="U33" s="115"/>
      <c r="V33" s="115"/>
      <c r="W33" s="115"/>
      <c r="X33" s="115"/>
      <c r="Y33" s="115"/>
      <c r="Z33" s="115"/>
      <c r="AA33" s="115"/>
      <c r="AB33" s="115"/>
    </row>
    <row r="34" spans="1:28" x14ac:dyDescent="0.25">
      <c r="A34" s="115"/>
      <c r="B34" s="115"/>
      <c r="C34" s="115"/>
      <c r="D34" s="115"/>
      <c r="E34" s="115"/>
      <c r="F34" s="115"/>
      <c r="G34" s="115"/>
      <c r="H34" s="115"/>
      <c r="I34" s="115"/>
      <c r="J34" s="115"/>
      <c r="K34" s="115"/>
      <c r="L34" s="115"/>
      <c r="M34" s="115"/>
      <c r="N34" s="115"/>
      <c r="O34" s="115"/>
      <c r="P34" s="115"/>
      <c r="Q34" s="115"/>
      <c r="R34" s="115"/>
      <c r="S34" s="115"/>
      <c r="T34" s="115"/>
      <c r="U34" s="115"/>
      <c r="V34" s="115"/>
      <c r="W34" s="115"/>
      <c r="X34" s="115"/>
      <c r="Y34" s="115"/>
      <c r="Z34" s="115"/>
      <c r="AA34" s="115"/>
      <c r="AB34" s="115"/>
    </row>
    <row r="35" spans="1:28" x14ac:dyDescent="0.25">
      <c r="A35" s="115"/>
      <c r="B35" s="115"/>
      <c r="C35" s="115"/>
      <c r="D35" s="115"/>
      <c r="E35" s="115"/>
      <c r="F35" s="115"/>
      <c r="G35" s="115"/>
      <c r="H35" s="115"/>
      <c r="I35" s="115"/>
      <c r="J35" s="115"/>
      <c r="K35" s="115"/>
      <c r="L35" s="115"/>
      <c r="M35" s="115"/>
      <c r="N35" s="115"/>
      <c r="O35" s="115"/>
      <c r="P35" s="115"/>
      <c r="Q35" s="115"/>
      <c r="R35" s="115"/>
      <c r="S35" s="115"/>
      <c r="T35" s="115"/>
      <c r="U35" s="115"/>
      <c r="V35" s="115"/>
      <c r="W35" s="115"/>
      <c r="X35" s="115"/>
      <c r="Y35" s="115"/>
      <c r="Z35" s="115"/>
      <c r="AA35" s="115"/>
      <c r="AB35" s="115"/>
    </row>
    <row r="36" spans="1:28" x14ac:dyDescent="0.25">
      <c r="A36" s="115"/>
      <c r="B36" s="115"/>
      <c r="C36" s="115"/>
      <c r="D36" s="115"/>
      <c r="E36" s="115"/>
      <c r="F36" s="115"/>
      <c r="G36" s="115"/>
      <c r="H36" s="115"/>
      <c r="I36" s="115"/>
      <c r="J36" s="115"/>
      <c r="K36" s="115"/>
      <c r="L36" s="115"/>
      <c r="M36" s="115"/>
      <c r="N36" s="115"/>
      <c r="O36" s="115"/>
      <c r="P36" s="115"/>
      <c r="Q36" s="115"/>
      <c r="R36" s="115"/>
      <c r="S36" s="115"/>
      <c r="T36" s="115"/>
      <c r="U36" s="115"/>
      <c r="V36" s="115"/>
      <c r="W36" s="115"/>
      <c r="X36" s="115"/>
      <c r="Y36" s="115"/>
      <c r="Z36" s="115"/>
      <c r="AA36" s="115"/>
      <c r="AB36" s="115"/>
    </row>
    <row r="37" spans="1:28" x14ac:dyDescent="0.25">
      <c r="A37" s="115"/>
      <c r="B37" s="115"/>
      <c r="C37" s="115"/>
      <c r="D37" s="115"/>
      <c r="E37" s="115"/>
      <c r="F37" s="115"/>
      <c r="G37" s="115"/>
      <c r="H37" s="115"/>
      <c r="I37" s="115"/>
      <c r="J37" s="115"/>
      <c r="K37" s="115"/>
      <c r="L37" s="115"/>
      <c r="M37" s="115"/>
      <c r="N37" s="115"/>
      <c r="O37" s="115"/>
      <c r="P37" s="115"/>
      <c r="Q37" s="115"/>
      <c r="R37" s="115"/>
      <c r="S37" s="115"/>
      <c r="T37" s="115"/>
      <c r="U37" s="115"/>
      <c r="V37" s="115"/>
      <c r="W37" s="115"/>
      <c r="X37" s="115"/>
      <c r="Y37" s="115"/>
      <c r="Z37" s="115"/>
      <c r="AA37" s="115"/>
      <c r="AB37" s="115"/>
    </row>
    <row r="38" spans="1:28" x14ac:dyDescent="0.25">
      <c r="A38" s="115"/>
      <c r="B38" s="115"/>
      <c r="C38" s="115"/>
      <c r="D38" s="115"/>
      <c r="E38" s="115"/>
      <c r="F38" s="115"/>
      <c r="G38" s="115"/>
      <c r="H38" s="115"/>
      <c r="I38" s="115"/>
      <c r="J38" s="115"/>
      <c r="K38" s="115"/>
      <c r="L38" s="115"/>
      <c r="M38" s="115"/>
      <c r="N38" s="115"/>
      <c r="O38" s="115"/>
      <c r="P38" s="115"/>
      <c r="Q38" s="115"/>
      <c r="R38" s="115"/>
      <c r="S38" s="115"/>
      <c r="T38" s="115"/>
      <c r="U38" s="115"/>
      <c r="V38" s="115"/>
      <c r="W38" s="115"/>
      <c r="X38" s="115"/>
      <c r="Y38" s="115"/>
      <c r="Z38" s="115"/>
      <c r="AA38" s="115"/>
      <c r="AB38" s="115"/>
    </row>
    <row r="39" spans="1:28" x14ac:dyDescent="0.25">
      <c r="A39" s="115"/>
      <c r="B39" s="115"/>
      <c r="C39" s="115"/>
      <c r="D39" s="115"/>
      <c r="E39" s="115"/>
      <c r="F39" s="115"/>
      <c r="G39" s="115"/>
      <c r="H39" s="115"/>
      <c r="I39" s="115"/>
      <c r="J39" s="115"/>
      <c r="K39" s="115"/>
      <c r="L39" s="115"/>
      <c r="M39" s="115"/>
      <c r="N39" s="115"/>
      <c r="O39" s="115"/>
      <c r="P39" s="115"/>
      <c r="Q39" s="115"/>
      <c r="R39" s="115"/>
      <c r="S39" s="115"/>
      <c r="T39" s="115"/>
      <c r="U39" s="115"/>
      <c r="V39" s="115"/>
      <c r="W39" s="115"/>
      <c r="X39" s="115"/>
      <c r="Y39" s="115"/>
      <c r="Z39" s="115"/>
      <c r="AA39" s="115"/>
      <c r="AB39" s="115"/>
    </row>
    <row r="40" spans="1:28" x14ac:dyDescent="0.25">
      <c r="A40" s="115"/>
      <c r="B40" s="115"/>
      <c r="C40" s="115"/>
      <c r="D40" s="115"/>
      <c r="E40" s="115"/>
      <c r="F40" s="115"/>
      <c r="G40" s="115"/>
      <c r="H40" s="115"/>
      <c r="I40" s="115"/>
      <c r="J40" s="115"/>
      <c r="K40" s="115"/>
      <c r="L40" s="115"/>
      <c r="M40" s="115"/>
      <c r="N40" s="115"/>
      <c r="O40" s="115"/>
      <c r="P40" s="115"/>
      <c r="Q40" s="115"/>
      <c r="R40" s="115"/>
      <c r="S40" s="115"/>
      <c r="T40" s="115"/>
      <c r="U40" s="115"/>
      <c r="V40" s="115"/>
      <c r="W40" s="115"/>
      <c r="X40" s="115"/>
      <c r="Y40" s="115"/>
      <c r="Z40" s="115"/>
      <c r="AA40" s="115"/>
      <c r="AB40" s="115"/>
    </row>
    <row r="41" spans="1:28" x14ac:dyDescent="0.25">
      <c r="A41" s="115"/>
      <c r="B41" s="115"/>
      <c r="C41" s="115"/>
      <c r="D41" s="115"/>
      <c r="E41" s="115"/>
      <c r="F41" s="115"/>
      <c r="G41" s="115"/>
      <c r="H41" s="115"/>
      <c r="I41" s="115"/>
      <c r="J41" s="115"/>
      <c r="K41" s="115"/>
      <c r="L41" s="115"/>
      <c r="M41" s="115"/>
      <c r="N41" s="115"/>
      <c r="O41" s="115"/>
      <c r="P41" s="115"/>
      <c r="Q41" s="115"/>
      <c r="R41" s="115"/>
      <c r="S41" s="115"/>
      <c r="T41" s="115"/>
      <c r="U41" s="115"/>
      <c r="V41" s="115"/>
      <c r="W41" s="115"/>
      <c r="X41" s="115"/>
      <c r="Y41" s="115"/>
      <c r="Z41" s="115"/>
      <c r="AA41" s="115"/>
      <c r="AB41" s="115"/>
    </row>
    <row r="42" spans="1:28" x14ac:dyDescent="0.25">
      <c r="A42" s="115"/>
      <c r="B42" s="115"/>
      <c r="C42" s="115"/>
      <c r="D42" s="115"/>
      <c r="E42" s="115"/>
      <c r="F42" s="115"/>
      <c r="G42" s="115"/>
      <c r="H42" s="115"/>
      <c r="I42" s="115"/>
      <c r="J42" s="115"/>
      <c r="K42" s="115"/>
      <c r="L42" s="115"/>
      <c r="M42" s="115"/>
      <c r="N42" s="115"/>
      <c r="O42" s="115"/>
      <c r="P42" s="115"/>
      <c r="Q42" s="115"/>
      <c r="R42" s="115"/>
      <c r="S42" s="115"/>
      <c r="T42" s="115"/>
      <c r="U42" s="115"/>
      <c r="V42" s="115"/>
      <c r="W42" s="115"/>
      <c r="X42" s="115"/>
      <c r="Y42" s="115"/>
      <c r="Z42" s="115"/>
      <c r="AA42" s="115"/>
      <c r="AB42" s="115"/>
    </row>
    <row r="43" spans="1:28" x14ac:dyDescent="0.25">
      <c r="A43" s="115"/>
      <c r="B43" s="115"/>
      <c r="C43" s="115"/>
      <c r="D43" s="115"/>
      <c r="E43" s="115"/>
      <c r="F43" s="115"/>
      <c r="G43" s="115"/>
      <c r="H43" s="115"/>
      <c r="I43" s="115"/>
      <c r="J43" s="115"/>
      <c r="K43" s="115"/>
      <c r="L43" s="115"/>
      <c r="M43" s="115"/>
      <c r="N43" s="115"/>
      <c r="O43" s="115"/>
      <c r="P43" s="115"/>
      <c r="Q43" s="115"/>
      <c r="R43" s="115"/>
      <c r="S43" s="115"/>
      <c r="T43" s="115"/>
      <c r="U43" s="115"/>
      <c r="V43" s="115"/>
      <c r="W43" s="115"/>
      <c r="X43" s="115"/>
      <c r="Y43" s="115"/>
      <c r="Z43" s="115"/>
      <c r="AA43" s="115"/>
      <c r="AB43" s="115"/>
    </row>
    <row r="44" spans="1:28" x14ac:dyDescent="0.25">
      <c r="A44" s="115"/>
      <c r="B44" s="115"/>
      <c r="C44" s="115"/>
      <c r="D44" s="115"/>
      <c r="E44" s="115"/>
      <c r="F44" s="115"/>
      <c r="G44" s="115"/>
      <c r="H44" s="115"/>
      <c r="I44" s="115"/>
      <c r="J44" s="115"/>
      <c r="K44" s="115"/>
      <c r="L44" s="115"/>
      <c r="M44" s="115"/>
      <c r="N44" s="115"/>
      <c r="O44" s="115"/>
      <c r="P44" s="115"/>
      <c r="Q44" s="115"/>
      <c r="R44" s="115"/>
      <c r="S44" s="115"/>
      <c r="T44" s="115"/>
      <c r="U44" s="115"/>
      <c r="V44" s="115"/>
      <c r="W44" s="115"/>
      <c r="X44" s="115"/>
      <c r="Y44" s="115"/>
      <c r="Z44" s="115"/>
      <c r="AA44" s="115"/>
      <c r="AB44" s="115"/>
    </row>
    <row r="45" spans="1:28" x14ac:dyDescent="0.25">
      <c r="A45" s="115"/>
      <c r="B45" s="115"/>
      <c r="C45" s="115"/>
      <c r="D45" s="115"/>
      <c r="E45" s="115"/>
      <c r="F45" s="115"/>
      <c r="G45" s="115"/>
      <c r="H45" s="115"/>
      <c r="I45" s="115"/>
      <c r="J45" s="115"/>
      <c r="K45" s="115"/>
      <c r="L45" s="115"/>
      <c r="M45" s="115"/>
      <c r="N45" s="115"/>
      <c r="O45" s="115"/>
      <c r="P45" s="115"/>
      <c r="Q45" s="115"/>
      <c r="R45" s="115"/>
      <c r="S45" s="115"/>
      <c r="T45" s="115"/>
      <c r="U45" s="115"/>
      <c r="V45" s="115"/>
      <c r="W45" s="115"/>
      <c r="X45" s="115"/>
      <c r="Y45" s="115"/>
      <c r="Z45" s="115"/>
      <c r="AA45" s="115"/>
      <c r="AB45" s="115"/>
    </row>
    <row r="46" spans="1:28" x14ac:dyDescent="0.25">
      <c r="A46" s="115"/>
      <c r="B46" s="115"/>
      <c r="C46" s="115"/>
      <c r="D46" s="115"/>
      <c r="E46" s="115"/>
      <c r="F46" s="115"/>
      <c r="G46" s="115"/>
      <c r="H46" s="115"/>
      <c r="I46" s="115"/>
      <c r="J46" s="115"/>
      <c r="K46" s="115"/>
      <c r="L46" s="115"/>
      <c r="M46" s="115"/>
      <c r="N46" s="115"/>
      <c r="O46" s="115"/>
      <c r="P46" s="115"/>
      <c r="Q46" s="115"/>
      <c r="R46" s="115"/>
      <c r="S46" s="115"/>
      <c r="T46" s="115"/>
      <c r="U46" s="115"/>
      <c r="V46" s="115"/>
      <c r="W46" s="115"/>
      <c r="X46" s="115"/>
      <c r="Y46" s="115"/>
      <c r="Z46" s="115"/>
      <c r="AA46" s="115"/>
      <c r="AB46" s="115"/>
    </row>
    <row r="47" spans="1:28" x14ac:dyDescent="0.25">
      <c r="A47" s="115"/>
      <c r="B47" s="115"/>
      <c r="C47" s="115"/>
      <c r="D47" s="115"/>
      <c r="E47" s="115"/>
      <c r="F47" s="115"/>
      <c r="G47" s="115"/>
      <c r="H47" s="115"/>
      <c r="I47" s="115"/>
      <c r="J47" s="115"/>
      <c r="K47" s="115"/>
      <c r="L47" s="115"/>
      <c r="M47" s="115"/>
      <c r="N47" s="115"/>
      <c r="O47" s="115"/>
      <c r="P47" s="115"/>
      <c r="Q47" s="115"/>
      <c r="R47" s="115"/>
      <c r="S47" s="115"/>
      <c r="T47" s="115"/>
      <c r="U47" s="115"/>
      <c r="V47" s="115"/>
      <c r="W47" s="115"/>
      <c r="X47" s="115"/>
      <c r="Y47" s="115"/>
      <c r="Z47" s="115"/>
      <c r="AA47" s="115"/>
      <c r="AB47" s="115"/>
    </row>
    <row r="48" spans="1:28" x14ac:dyDescent="0.25">
      <c r="A48" s="115"/>
      <c r="B48" s="115"/>
      <c r="C48" s="115"/>
      <c r="D48" s="115"/>
      <c r="E48" s="115"/>
      <c r="F48" s="115"/>
      <c r="G48" s="115"/>
      <c r="H48" s="115"/>
      <c r="I48" s="115"/>
      <c r="J48" s="115"/>
      <c r="K48" s="115"/>
      <c r="L48" s="115"/>
      <c r="M48" s="115"/>
      <c r="N48" s="115"/>
      <c r="O48" s="115"/>
      <c r="P48" s="115"/>
      <c r="Q48" s="115"/>
      <c r="R48" s="115"/>
      <c r="S48" s="115"/>
      <c r="T48" s="115"/>
      <c r="U48" s="115"/>
      <c r="V48" s="115"/>
      <c r="W48" s="115"/>
      <c r="X48" s="115"/>
      <c r="Y48" s="115"/>
      <c r="Z48" s="115"/>
      <c r="AA48" s="115"/>
      <c r="AB48" s="115"/>
    </row>
    <row r="49" spans="1:28" x14ac:dyDescent="0.25">
      <c r="A49" s="115"/>
      <c r="B49" s="115"/>
      <c r="C49" s="115"/>
      <c r="D49" s="115"/>
      <c r="E49" s="115"/>
      <c r="F49" s="115"/>
      <c r="G49" s="115"/>
      <c r="H49" s="115"/>
      <c r="I49" s="115"/>
      <c r="J49" s="115"/>
      <c r="K49" s="115"/>
      <c r="L49" s="115"/>
      <c r="M49" s="115"/>
      <c r="N49" s="115"/>
      <c r="O49" s="115"/>
      <c r="P49" s="115"/>
      <c r="Q49" s="115"/>
      <c r="R49" s="115"/>
      <c r="S49" s="115"/>
      <c r="T49" s="115"/>
      <c r="U49" s="115"/>
      <c r="V49" s="115"/>
      <c r="W49" s="115"/>
      <c r="X49" s="115"/>
      <c r="Y49" s="115"/>
      <c r="Z49" s="115"/>
      <c r="AA49" s="115"/>
      <c r="AB49" s="115"/>
    </row>
    <row r="50" spans="1:28" x14ac:dyDescent="0.25">
      <c r="A50" s="115"/>
      <c r="B50" s="115"/>
      <c r="C50" s="115"/>
      <c r="D50" s="115"/>
      <c r="E50" s="115"/>
      <c r="F50" s="115"/>
      <c r="G50" s="115"/>
      <c r="H50" s="115"/>
      <c r="I50" s="115"/>
      <c r="J50" s="115"/>
      <c r="K50" s="115"/>
      <c r="L50" s="115"/>
      <c r="M50" s="115"/>
      <c r="N50" s="115"/>
      <c r="O50" s="115"/>
      <c r="P50" s="115"/>
      <c r="Q50" s="115"/>
      <c r="R50" s="115"/>
      <c r="S50" s="115"/>
      <c r="T50" s="115"/>
      <c r="U50" s="115"/>
      <c r="V50" s="115"/>
      <c r="W50" s="115"/>
      <c r="X50" s="115"/>
      <c r="Y50" s="115"/>
      <c r="Z50" s="115"/>
      <c r="AA50" s="115"/>
      <c r="AB50" s="115"/>
    </row>
    <row r="51" spans="1:28" x14ac:dyDescent="0.25">
      <c r="A51" s="115"/>
      <c r="B51" s="115"/>
      <c r="C51" s="115"/>
      <c r="D51" s="115"/>
      <c r="E51" s="115"/>
      <c r="F51" s="115"/>
      <c r="G51" s="115"/>
      <c r="H51" s="115"/>
      <c r="I51" s="115"/>
      <c r="J51" s="115"/>
      <c r="K51" s="115"/>
      <c r="L51" s="115"/>
      <c r="M51" s="115"/>
      <c r="N51" s="115"/>
      <c r="O51" s="115"/>
      <c r="P51" s="115"/>
      <c r="Q51" s="115"/>
      <c r="R51" s="115"/>
      <c r="S51" s="115"/>
      <c r="T51" s="115"/>
      <c r="U51" s="115"/>
      <c r="V51" s="115"/>
      <c r="W51" s="115"/>
      <c r="X51" s="115"/>
      <c r="Y51" s="115"/>
      <c r="Z51" s="115"/>
      <c r="AA51" s="115"/>
      <c r="AB51" s="115"/>
    </row>
    <row r="52" spans="1:28" x14ac:dyDescent="0.25">
      <c r="A52" s="115"/>
      <c r="B52" s="115"/>
      <c r="C52" s="115"/>
      <c r="D52" s="115"/>
      <c r="E52" s="115"/>
      <c r="F52" s="115"/>
      <c r="G52" s="115"/>
      <c r="H52" s="115"/>
      <c r="I52" s="115"/>
      <c r="J52" s="115"/>
      <c r="K52" s="115"/>
      <c r="L52" s="115"/>
      <c r="M52" s="115"/>
      <c r="N52" s="115"/>
      <c r="O52" s="115"/>
      <c r="P52" s="115"/>
      <c r="Q52" s="115"/>
      <c r="R52" s="115"/>
      <c r="S52" s="115"/>
      <c r="T52" s="115"/>
      <c r="U52" s="115"/>
      <c r="V52" s="115"/>
      <c r="W52" s="115"/>
      <c r="X52" s="115"/>
      <c r="Y52" s="115"/>
      <c r="Z52" s="115"/>
      <c r="AA52" s="115"/>
      <c r="AB52" s="115"/>
    </row>
    <row r="53" spans="1:28" x14ac:dyDescent="0.25">
      <c r="A53" s="115"/>
      <c r="B53" s="115"/>
      <c r="C53" s="115"/>
      <c r="D53" s="115"/>
      <c r="E53" s="115"/>
      <c r="F53" s="115"/>
      <c r="G53" s="115"/>
      <c r="H53" s="115"/>
      <c r="I53" s="115"/>
      <c r="J53" s="115"/>
      <c r="K53" s="115"/>
      <c r="L53" s="115"/>
      <c r="M53" s="115"/>
      <c r="N53" s="115"/>
      <c r="O53" s="115"/>
      <c r="P53" s="115"/>
      <c r="Q53" s="115"/>
      <c r="R53" s="115"/>
      <c r="S53" s="115"/>
      <c r="T53" s="115"/>
      <c r="U53" s="115"/>
      <c r="V53" s="115"/>
      <c r="W53" s="115"/>
      <c r="X53" s="115"/>
      <c r="Y53" s="115"/>
      <c r="Z53" s="115"/>
      <c r="AA53" s="115"/>
      <c r="AB53" s="115"/>
    </row>
    <row r="54" spans="1:28" x14ac:dyDescent="0.25">
      <c r="A54" s="115"/>
      <c r="B54" s="115"/>
      <c r="C54" s="115"/>
      <c r="D54" s="115"/>
      <c r="E54" s="115"/>
      <c r="F54" s="115"/>
      <c r="G54" s="115"/>
      <c r="H54" s="115"/>
      <c r="I54" s="115"/>
      <c r="J54" s="115"/>
      <c r="K54" s="115"/>
      <c r="L54" s="115"/>
      <c r="M54" s="115"/>
      <c r="N54" s="115"/>
      <c r="O54" s="115"/>
      <c r="P54" s="115"/>
      <c r="Q54" s="115"/>
      <c r="R54" s="115"/>
      <c r="S54" s="115"/>
      <c r="T54" s="115"/>
      <c r="U54" s="115"/>
      <c r="V54" s="115"/>
      <c r="W54" s="115"/>
      <c r="X54" s="115"/>
      <c r="Y54" s="115"/>
      <c r="Z54" s="115"/>
      <c r="AA54" s="115"/>
      <c r="AB54" s="115"/>
    </row>
    <row r="55" spans="1:28" x14ac:dyDescent="0.25">
      <c r="A55" s="115"/>
      <c r="B55" s="115"/>
      <c r="C55" s="115"/>
      <c r="D55" s="115"/>
      <c r="E55" s="115"/>
      <c r="F55" s="115"/>
      <c r="G55" s="115"/>
      <c r="H55" s="115"/>
      <c r="I55" s="115"/>
      <c r="J55" s="115"/>
      <c r="K55" s="115"/>
      <c r="L55" s="115"/>
      <c r="M55" s="115"/>
      <c r="N55" s="115"/>
      <c r="O55" s="115"/>
      <c r="P55" s="115"/>
      <c r="Q55" s="115"/>
      <c r="R55" s="115"/>
      <c r="S55" s="115"/>
      <c r="T55" s="115"/>
      <c r="U55" s="115"/>
      <c r="V55" s="115"/>
      <c r="W55" s="115"/>
      <c r="X55" s="115"/>
      <c r="Y55" s="115"/>
      <c r="Z55" s="115"/>
      <c r="AA55" s="115"/>
      <c r="AB55" s="115"/>
    </row>
    <row r="56" spans="1:28" x14ac:dyDescent="0.25">
      <c r="A56" s="115"/>
      <c r="B56" s="115"/>
      <c r="C56" s="115"/>
      <c r="D56" s="115"/>
      <c r="E56" s="115"/>
      <c r="F56" s="115"/>
      <c r="G56" s="115"/>
      <c r="H56" s="115"/>
      <c r="I56" s="115"/>
      <c r="J56" s="115"/>
      <c r="K56" s="115"/>
      <c r="L56" s="115"/>
      <c r="M56" s="115"/>
      <c r="N56" s="115"/>
      <c r="O56" s="115"/>
      <c r="P56" s="115"/>
      <c r="Q56" s="115"/>
      <c r="R56" s="115"/>
      <c r="S56" s="115"/>
      <c r="T56" s="115"/>
      <c r="U56" s="115"/>
      <c r="V56" s="115"/>
      <c r="W56" s="115"/>
      <c r="X56" s="115"/>
      <c r="Y56" s="115"/>
      <c r="Z56" s="115"/>
      <c r="AA56" s="115"/>
      <c r="AB56" s="115"/>
    </row>
    <row r="57" spans="1:28" x14ac:dyDescent="0.25">
      <c r="A57" s="115"/>
      <c r="B57" s="115"/>
      <c r="C57" s="115"/>
      <c r="D57" s="115"/>
      <c r="E57" s="115"/>
      <c r="F57" s="115"/>
      <c r="G57" s="115"/>
      <c r="H57" s="115"/>
      <c r="I57" s="115"/>
      <c r="J57" s="115"/>
      <c r="K57" s="115"/>
      <c r="L57" s="115"/>
      <c r="M57" s="115"/>
      <c r="N57" s="115"/>
      <c r="O57" s="115"/>
      <c r="P57" s="115"/>
      <c r="Q57" s="115"/>
      <c r="R57" s="115"/>
      <c r="S57" s="115"/>
      <c r="T57" s="115"/>
      <c r="U57" s="115"/>
      <c r="V57" s="115"/>
      <c r="W57" s="115"/>
      <c r="X57" s="115"/>
      <c r="Y57" s="115"/>
      <c r="Z57" s="115"/>
      <c r="AA57" s="115"/>
      <c r="AB57" s="115"/>
    </row>
    <row r="58" spans="1:28" x14ac:dyDescent="0.25">
      <c r="A58" s="115"/>
      <c r="B58" s="115"/>
      <c r="C58" s="115"/>
      <c r="D58" s="115"/>
      <c r="E58" s="115"/>
      <c r="F58" s="115"/>
      <c r="G58" s="115"/>
      <c r="H58" s="115"/>
      <c r="I58" s="115"/>
      <c r="J58" s="115"/>
      <c r="K58" s="115"/>
      <c r="L58" s="115"/>
      <c r="M58" s="115"/>
      <c r="N58" s="115"/>
      <c r="O58" s="115"/>
      <c r="P58" s="115"/>
      <c r="Q58" s="115"/>
      <c r="R58" s="115"/>
      <c r="S58" s="115"/>
      <c r="T58" s="115"/>
      <c r="U58" s="115"/>
      <c r="V58" s="115"/>
      <c r="W58" s="115"/>
      <c r="X58" s="115"/>
      <c r="Y58" s="115"/>
      <c r="Z58" s="115"/>
      <c r="AA58" s="115"/>
      <c r="AB58" s="115"/>
    </row>
    <row r="59" spans="1:28" x14ac:dyDescent="0.25">
      <c r="A59" s="115"/>
      <c r="B59" s="115"/>
      <c r="C59" s="115"/>
      <c r="D59" s="115"/>
      <c r="E59" s="115"/>
      <c r="F59" s="115"/>
      <c r="G59" s="115"/>
      <c r="H59" s="115"/>
      <c r="I59" s="115"/>
      <c r="J59" s="115"/>
      <c r="K59" s="115"/>
      <c r="L59" s="115"/>
      <c r="M59" s="115"/>
      <c r="N59" s="115"/>
      <c r="O59" s="115"/>
      <c r="P59" s="115"/>
      <c r="Q59" s="115"/>
      <c r="R59" s="115"/>
      <c r="S59" s="115"/>
      <c r="T59" s="115"/>
      <c r="U59" s="115"/>
      <c r="V59" s="115"/>
      <c r="W59" s="115"/>
      <c r="X59" s="115"/>
      <c r="Y59" s="115"/>
      <c r="Z59" s="115"/>
      <c r="AA59" s="115"/>
      <c r="AB59" s="115"/>
    </row>
    <row r="60" spans="1:28" x14ac:dyDescent="0.25">
      <c r="A60" s="115"/>
      <c r="B60" s="115"/>
      <c r="C60" s="115"/>
      <c r="D60" s="115"/>
      <c r="E60" s="115"/>
      <c r="F60" s="115"/>
      <c r="G60" s="115"/>
      <c r="H60" s="115"/>
      <c r="I60" s="115"/>
      <c r="J60" s="115"/>
      <c r="K60" s="115"/>
      <c r="L60" s="115"/>
      <c r="M60" s="115"/>
      <c r="N60" s="115"/>
      <c r="O60" s="115"/>
      <c r="P60" s="115"/>
      <c r="Q60" s="115"/>
      <c r="R60" s="115"/>
      <c r="S60" s="115"/>
      <c r="T60" s="115"/>
      <c r="U60" s="115"/>
      <c r="V60" s="115"/>
      <c r="W60" s="115"/>
      <c r="X60" s="115"/>
      <c r="Y60" s="115"/>
      <c r="Z60" s="115"/>
      <c r="AA60" s="115"/>
      <c r="AB60" s="115"/>
    </row>
    <row r="61" spans="1:28" x14ac:dyDescent="0.25">
      <c r="A61" s="115"/>
      <c r="B61" s="115"/>
      <c r="C61" s="115"/>
      <c r="D61" s="115"/>
      <c r="E61" s="115"/>
      <c r="F61" s="115"/>
      <c r="G61" s="115"/>
      <c r="H61" s="115"/>
      <c r="I61" s="115"/>
      <c r="J61" s="115"/>
      <c r="K61" s="115"/>
      <c r="L61" s="115"/>
      <c r="M61" s="115"/>
      <c r="N61" s="115"/>
      <c r="O61" s="115"/>
      <c r="P61" s="115"/>
      <c r="Q61" s="115"/>
      <c r="R61" s="115"/>
      <c r="S61" s="115"/>
      <c r="T61" s="115"/>
      <c r="U61" s="115"/>
      <c r="V61" s="115"/>
      <c r="W61" s="115"/>
      <c r="X61" s="115"/>
      <c r="Y61" s="115"/>
      <c r="Z61" s="115"/>
      <c r="AA61" s="115"/>
      <c r="AB61" s="115"/>
    </row>
    <row r="62" spans="1:28" x14ac:dyDescent="0.25">
      <c r="A62" s="115"/>
      <c r="B62" s="115"/>
      <c r="C62" s="115"/>
      <c r="D62" s="115"/>
      <c r="E62" s="115"/>
      <c r="F62" s="115"/>
      <c r="G62" s="115"/>
      <c r="H62" s="115"/>
      <c r="I62" s="115"/>
      <c r="J62" s="115"/>
      <c r="K62" s="115"/>
      <c r="L62" s="115"/>
      <c r="M62" s="115"/>
      <c r="N62" s="115"/>
      <c r="O62" s="115"/>
      <c r="P62" s="115"/>
      <c r="Q62" s="115"/>
      <c r="R62" s="115"/>
      <c r="S62" s="115"/>
      <c r="T62" s="115"/>
      <c r="U62" s="115"/>
      <c r="V62" s="115"/>
      <c r="W62" s="115"/>
      <c r="X62" s="115"/>
      <c r="Y62" s="115"/>
      <c r="Z62" s="115"/>
      <c r="AA62" s="115"/>
      <c r="AB62" s="115"/>
    </row>
    <row r="63" spans="1:28" x14ac:dyDescent="0.25">
      <c r="A63" s="115"/>
      <c r="B63" s="115"/>
      <c r="C63" s="115"/>
      <c r="D63" s="115"/>
      <c r="E63" s="115"/>
      <c r="F63" s="115"/>
      <c r="G63" s="115"/>
      <c r="H63" s="115"/>
      <c r="I63" s="115"/>
      <c r="J63" s="115"/>
      <c r="K63" s="115"/>
      <c r="L63" s="115"/>
      <c r="M63" s="115"/>
      <c r="N63" s="115"/>
      <c r="O63" s="115"/>
      <c r="P63" s="115"/>
      <c r="Q63" s="115"/>
      <c r="R63" s="115"/>
      <c r="S63" s="115"/>
      <c r="T63" s="115"/>
      <c r="U63" s="115"/>
      <c r="V63" s="115"/>
      <c r="W63" s="115"/>
      <c r="X63" s="115"/>
      <c r="Y63" s="115"/>
      <c r="Z63" s="115"/>
      <c r="AA63" s="115"/>
      <c r="AB63" s="115"/>
    </row>
    <row r="64" spans="1:28" x14ac:dyDescent="0.25">
      <c r="A64" s="115"/>
      <c r="B64" s="115"/>
      <c r="C64" s="115"/>
      <c r="D64" s="115"/>
      <c r="E64" s="115"/>
      <c r="F64" s="115"/>
      <c r="G64" s="115"/>
      <c r="H64" s="115"/>
      <c r="I64" s="115"/>
      <c r="J64" s="115"/>
      <c r="K64" s="115"/>
      <c r="L64" s="115"/>
      <c r="M64" s="115"/>
      <c r="N64" s="115"/>
      <c r="O64" s="115"/>
      <c r="P64" s="115"/>
      <c r="Q64" s="115"/>
      <c r="R64" s="115"/>
      <c r="S64" s="115"/>
      <c r="T64" s="115"/>
      <c r="U64" s="115"/>
      <c r="V64" s="115"/>
      <c r="W64" s="115"/>
      <c r="X64" s="115"/>
      <c r="Y64" s="115"/>
      <c r="Z64" s="115"/>
      <c r="AA64" s="115"/>
      <c r="AB64" s="115"/>
    </row>
    <row r="65" spans="1:28" x14ac:dyDescent="0.25">
      <c r="A65" s="115"/>
      <c r="B65" s="115"/>
      <c r="C65" s="115"/>
      <c r="D65" s="115"/>
      <c r="E65" s="115"/>
      <c r="F65" s="115"/>
      <c r="G65" s="115"/>
      <c r="H65" s="115"/>
      <c r="I65" s="115"/>
      <c r="J65" s="115"/>
      <c r="K65" s="115"/>
      <c r="L65" s="115"/>
      <c r="M65" s="115"/>
      <c r="N65" s="115"/>
      <c r="O65" s="115"/>
      <c r="P65" s="115"/>
      <c r="Q65" s="115"/>
      <c r="R65" s="115"/>
      <c r="S65" s="115"/>
      <c r="T65" s="115"/>
      <c r="U65" s="115"/>
      <c r="V65" s="115"/>
      <c r="W65" s="115"/>
      <c r="X65" s="115"/>
      <c r="Y65" s="115"/>
      <c r="Z65" s="115"/>
      <c r="AA65" s="115"/>
      <c r="AB65" s="115"/>
    </row>
    <row r="66" spans="1:28" x14ac:dyDescent="0.25">
      <c r="A66" s="115"/>
      <c r="B66" s="115"/>
      <c r="C66" s="115"/>
      <c r="D66" s="115"/>
      <c r="E66" s="115"/>
      <c r="F66" s="115"/>
      <c r="G66" s="115"/>
      <c r="H66" s="115"/>
      <c r="I66" s="115"/>
      <c r="J66" s="115"/>
      <c r="K66" s="115"/>
      <c r="L66" s="115"/>
      <c r="M66" s="115"/>
      <c r="N66" s="115"/>
      <c r="O66" s="115"/>
      <c r="P66" s="115"/>
      <c r="Q66" s="115"/>
      <c r="R66" s="115"/>
      <c r="S66" s="115"/>
      <c r="T66" s="115"/>
      <c r="U66" s="115"/>
      <c r="V66" s="115"/>
      <c r="W66" s="115"/>
      <c r="X66" s="115"/>
      <c r="Y66" s="115"/>
      <c r="Z66" s="115"/>
      <c r="AA66" s="115"/>
      <c r="AB66" s="115"/>
    </row>
    <row r="67" spans="1:28" x14ac:dyDescent="0.25">
      <c r="A67" s="115"/>
      <c r="B67" s="115"/>
      <c r="C67" s="115"/>
      <c r="D67" s="115"/>
      <c r="E67" s="115"/>
      <c r="F67" s="115"/>
      <c r="G67" s="115"/>
      <c r="H67" s="115"/>
      <c r="I67" s="115"/>
      <c r="J67" s="115"/>
      <c r="K67" s="115"/>
      <c r="L67" s="115"/>
      <c r="M67" s="115"/>
      <c r="N67" s="115"/>
      <c r="O67" s="115"/>
      <c r="P67" s="115"/>
      <c r="Q67" s="115"/>
      <c r="R67" s="115"/>
      <c r="S67" s="115"/>
      <c r="T67" s="115"/>
      <c r="U67" s="115"/>
      <c r="V67" s="115"/>
      <c r="W67" s="115"/>
      <c r="X67" s="115"/>
      <c r="Y67" s="115"/>
      <c r="Z67" s="115"/>
      <c r="AA67" s="115"/>
      <c r="AB67" s="115"/>
    </row>
    <row r="68" spans="1:28" x14ac:dyDescent="0.25">
      <c r="A68" s="115"/>
      <c r="B68" s="115"/>
      <c r="C68" s="115"/>
      <c r="D68" s="115"/>
      <c r="E68" s="115"/>
      <c r="F68" s="115"/>
      <c r="G68" s="115"/>
      <c r="H68" s="115"/>
      <c r="I68" s="115"/>
      <c r="J68" s="115"/>
      <c r="K68" s="115"/>
      <c r="L68" s="115"/>
      <c r="M68" s="115"/>
      <c r="N68" s="115"/>
      <c r="O68" s="115"/>
      <c r="P68" s="115"/>
      <c r="Q68" s="115"/>
      <c r="R68" s="115"/>
      <c r="S68" s="115"/>
      <c r="T68" s="115"/>
      <c r="U68" s="115"/>
      <c r="V68" s="115"/>
      <c r="W68" s="115"/>
      <c r="X68" s="115"/>
      <c r="Y68" s="115"/>
      <c r="Z68" s="115"/>
      <c r="AA68" s="115"/>
      <c r="AB68" s="115"/>
    </row>
    <row r="69" spans="1:28" x14ac:dyDescent="0.25">
      <c r="A69" s="115"/>
      <c r="B69" s="115"/>
      <c r="C69" s="115"/>
      <c r="D69" s="115"/>
      <c r="E69" s="115"/>
      <c r="F69" s="115"/>
      <c r="G69" s="115"/>
      <c r="H69" s="115"/>
      <c r="I69" s="115"/>
      <c r="J69" s="115"/>
      <c r="K69" s="115"/>
      <c r="L69" s="115"/>
      <c r="M69" s="115"/>
      <c r="N69" s="115"/>
      <c r="O69" s="115"/>
      <c r="P69" s="115"/>
      <c r="Q69" s="115"/>
      <c r="R69" s="115"/>
      <c r="S69" s="115"/>
      <c r="T69" s="115"/>
      <c r="U69" s="115"/>
      <c r="V69" s="115"/>
      <c r="W69" s="115"/>
      <c r="X69" s="115"/>
      <c r="Y69" s="115"/>
      <c r="Z69" s="115"/>
      <c r="AA69" s="115"/>
      <c r="AB69" s="115"/>
    </row>
    <row r="70" spans="1:28" x14ac:dyDescent="0.25">
      <c r="A70" s="115"/>
      <c r="B70" s="115"/>
      <c r="C70" s="115"/>
      <c r="D70" s="115"/>
      <c r="E70" s="115"/>
      <c r="F70" s="115"/>
      <c r="G70" s="115"/>
      <c r="H70" s="115"/>
      <c r="I70" s="115"/>
      <c r="J70" s="115"/>
      <c r="K70" s="115"/>
      <c r="L70" s="115"/>
      <c r="M70" s="115"/>
      <c r="N70" s="115"/>
      <c r="O70" s="115"/>
      <c r="P70" s="115"/>
      <c r="Q70" s="115"/>
      <c r="R70" s="115"/>
      <c r="S70" s="115"/>
      <c r="T70" s="115"/>
      <c r="U70" s="115"/>
      <c r="V70" s="115"/>
      <c r="W70" s="115"/>
      <c r="X70" s="115"/>
      <c r="Y70" s="115"/>
      <c r="Z70" s="115"/>
      <c r="AA70" s="115"/>
      <c r="AB70" s="115"/>
    </row>
    <row r="71" spans="1:28" x14ac:dyDescent="0.25">
      <c r="A71" s="115"/>
      <c r="B71" s="115"/>
      <c r="C71" s="115"/>
      <c r="D71" s="115"/>
      <c r="E71" s="115"/>
      <c r="F71" s="115"/>
      <c r="G71" s="115"/>
      <c r="H71" s="115"/>
      <c r="I71" s="115"/>
      <c r="J71" s="115"/>
      <c r="K71" s="115"/>
      <c r="L71" s="115"/>
      <c r="M71" s="115"/>
      <c r="N71" s="115"/>
      <c r="O71" s="115"/>
      <c r="P71" s="115"/>
      <c r="Q71" s="115"/>
      <c r="R71" s="115"/>
      <c r="S71" s="115"/>
      <c r="T71" s="115"/>
      <c r="U71" s="115"/>
      <c r="V71" s="115"/>
      <c r="W71" s="115"/>
      <c r="X71" s="115"/>
      <c r="Y71" s="115"/>
      <c r="Z71" s="115"/>
      <c r="AA71" s="115"/>
      <c r="AB71" s="115"/>
    </row>
    <row r="72" spans="1:28" x14ac:dyDescent="0.25">
      <c r="A72" s="115"/>
      <c r="B72" s="115"/>
      <c r="C72" s="115"/>
      <c r="D72" s="115"/>
      <c r="E72" s="115"/>
      <c r="F72" s="115"/>
      <c r="G72" s="115"/>
      <c r="H72" s="115"/>
      <c r="I72" s="115"/>
      <c r="J72" s="115"/>
      <c r="K72" s="115"/>
      <c r="L72" s="115"/>
      <c r="M72" s="115"/>
      <c r="N72" s="115"/>
      <c r="O72" s="115"/>
      <c r="P72" s="115"/>
      <c r="Q72" s="115"/>
      <c r="R72" s="115"/>
      <c r="S72" s="115"/>
      <c r="T72" s="115"/>
      <c r="U72" s="115"/>
      <c r="V72" s="115"/>
      <c r="W72" s="115"/>
      <c r="X72" s="115"/>
      <c r="Y72" s="115"/>
      <c r="Z72" s="115"/>
      <c r="AA72" s="115"/>
      <c r="AB72" s="115"/>
    </row>
    <row r="73" spans="1:28" x14ac:dyDescent="0.25">
      <c r="A73" s="115"/>
      <c r="B73" s="115"/>
      <c r="C73" s="115"/>
      <c r="D73" s="115"/>
      <c r="E73" s="115"/>
      <c r="F73" s="115"/>
      <c r="G73" s="115"/>
      <c r="H73" s="115"/>
      <c r="I73" s="115"/>
      <c r="J73" s="115"/>
      <c r="K73" s="115"/>
      <c r="L73" s="115"/>
      <c r="M73" s="115"/>
      <c r="N73" s="115"/>
      <c r="O73" s="115"/>
      <c r="P73" s="115"/>
      <c r="Q73" s="115"/>
      <c r="R73" s="115"/>
      <c r="S73" s="115"/>
      <c r="T73" s="115"/>
      <c r="U73" s="115"/>
      <c r="V73" s="115"/>
      <c r="W73" s="115"/>
      <c r="X73" s="115"/>
      <c r="Y73" s="115"/>
      <c r="Z73" s="115"/>
      <c r="AA73" s="115"/>
      <c r="AB73" s="115"/>
    </row>
    <row r="74" spans="1:28" x14ac:dyDescent="0.25">
      <c r="A74" s="115"/>
      <c r="B74" s="115"/>
      <c r="C74" s="115"/>
      <c r="D74" s="115"/>
      <c r="E74" s="115"/>
      <c r="F74" s="115"/>
      <c r="G74" s="115"/>
      <c r="H74" s="115"/>
      <c r="I74" s="115"/>
      <c r="J74" s="115"/>
      <c r="K74" s="115"/>
      <c r="L74" s="115"/>
      <c r="M74" s="115"/>
      <c r="N74" s="115"/>
      <c r="O74" s="115"/>
      <c r="P74" s="115"/>
      <c r="Q74" s="115"/>
      <c r="R74" s="115"/>
      <c r="S74" s="115"/>
      <c r="T74" s="115"/>
      <c r="U74" s="115"/>
      <c r="V74" s="115"/>
      <c r="W74" s="115"/>
      <c r="X74" s="115"/>
      <c r="Y74" s="115"/>
      <c r="Z74" s="115"/>
      <c r="AA74" s="115"/>
      <c r="AB74" s="115"/>
    </row>
    <row r="75" spans="1:28" x14ac:dyDescent="0.25">
      <c r="A75" s="115"/>
      <c r="B75" s="115"/>
      <c r="C75" s="115"/>
      <c r="D75" s="115"/>
      <c r="E75" s="115"/>
      <c r="F75" s="115"/>
      <c r="G75" s="115"/>
      <c r="H75" s="115"/>
      <c r="I75" s="115"/>
      <c r="J75" s="115"/>
      <c r="K75" s="115"/>
      <c r="L75" s="115"/>
      <c r="M75" s="115"/>
      <c r="N75" s="115"/>
      <c r="O75" s="115"/>
      <c r="P75" s="115"/>
      <c r="Q75" s="115"/>
      <c r="R75" s="115"/>
      <c r="S75" s="115"/>
      <c r="T75" s="115"/>
      <c r="U75" s="115"/>
      <c r="V75" s="115"/>
      <c r="W75" s="115"/>
      <c r="X75" s="115"/>
      <c r="Y75" s="115"/>
      <c r="Z75" s="115"/>
      <c r="AA75" s="115"/>
      <c r="AB75" s="115"/>
    </row>
    <row r="76" spans="1:28" x14ac:dyDescent="0.25">
      <c r="A76" s="115"/>
      <c r="B76" s="115"/>
      <c r="C76" s="115"/>
      <c r="D76" s="115"/>
      <c r="E76" s="115"/>
      <c r="F76" s="115"/>
      <c r="G76" s="115"/>
      <c r="H76" s="115"/>
      <c r="I76" s="115"/>
      <c r="J76" s="115"/>
      <c r="K76" s="115"/>
      <c r="L76" s="115"/>
      <c r="M76" s="115"/>
      <c r="N76" s="115"/>
      <c r="O76" s="115"/>
      <c r="P76" s="115"/>
      <c r="Q76" s="115"/>
      <c r="R76" s="115"/>
      <c r="S76" s="115"/>
      <c r="T76" s="115"/>
      <c r="U76" s="115"/>
      <c r="V76" s="115"/>
      <c r="W76" s="115"/>
      <c r="X76" s="115"/>
      <c r="Y76" s="115"/>
      <c r="Z76" s="115"/>
      <c r="AA76" s="115"/>
      <c r="AB76" s="115"/>
    </row>
    <row r="77" spans="1:28" x14ac:dyDescent="0.25">
      <c r="A77" s="115"/>
      <c r="B77" s="115"/>
      <c r="C77" s="115"/>
      <c r="D77" s="115"/>
      <c r="E77" s="115"/>
      <c r="F77" s="115"/>
      <c r="G77" s="115"/>
      <c r="H77" s="115"/>
      <c r="I77" s="115"/>
      <c r="J77" s="115"/>
      <c r="K77" s="115"/>
      <c r="L77" s="115"/>
      <c r="M77" s="115"/>
      <c r="N77" s="115"/>
      <c r="O77" s="115"/>
      <c r="P77" s="115"/>
      <c r="Q77" s="115"/>
      <c r="R77" s="115"/>
      <c r="S77" s="115"/>
      <c r="T77" s="115"/>
      <c r="U77" s="115"/>
      <c r="V77" s="115"/>
      <c r="W77" s="115"/>
      <c r="X77" s="115"/>
      <c r="Y77" s="115"/>
      <c r="Z77" s="115"/>
      <c r="AA77" s="115"/>
      <c r="AB77" s="115"/>
    </row>
    <row r="78" spans="1:28" x14ac:dyDescent="0.25">
      <c r="A78" s="115"/>
      <c r="B78" s="115"/>
      <c r="C78" s="115"/>
      <c r="D78" s="115"/>
      <c r="E78" s="115"/>
      <c r="F78" s="115"/>
      <c r="G78" s="115"/>
      <c r="H78" s="115"/>
      <c r="I78" s="115"/>
      <c r="J78" s="115"/>
      <c r="K78" s="115"/>
      <c r="L78" s="115"/>
      <c r="M78" s="115"/>
      <c r="N78" s="115"/>
      <c r="O78" s="115"/>
      <c r="P78" s="115"/>
      <c r="Q78" s="115"/>
      <c r="R78" s="115"/>
      <c r="S78" s="115"/>
      <c r="T78" s="115"/>
      <c r="U78" s="115"/>
      <c r="V78" s="115"/>
      <c r="W78" s="115"/>
      <c r="X78" s="115"/>
      <c r="Y78" s="115"/>
      <c r="Z78" s="115"/>
      <c r="AA78" s="115"/>
      <c r="AB78" s="115"/>
    </row>
    <row r="79" spans="1:28" x14ac:dyDescent="0.25">
      <c r="A79" s="115"/>
      <c r="B79" s="115"/>
      <c r="C79" s="115"/>
      <c r="D79" s="115"/>
      <c r="E79" s="115"/>
      <c r="F79" s="115"/>
      <c r="G79" s="115"/>
      <c r="H79" s="115"/>
      <c r="I79" s="115"/>
      <c r="J79" s="115"/>
      <c r="K79" s="115"/>
      <c r="L79" s="115"/>
      <c r="M79" s="115"/>
      <c r="N79" s="115"/>
      <c r="O79" s="115"/>
      <c r="P79" s="115"/>
      <c r="Q79" s="115"/>
      <c r="R79" s="115"/>
      <c r="S79" s="115"/>
      <c r="T79" s="115"/>
      <c r="U79" s="115"/>
      <c r="V79" s="115"/>
      <c r="W79" s="115"/>
      <c r="X79" s="115"/>
      <c r="Y79" s="115"/>
      <c r="Z79" s="115"/>
      <c r="AA79" s="115"/>
      <c r="AB79" s="115"/>
    </row>
    <row r="80" spans="1:28" x14ac:dyDescent="0.25">
      <c r="A80" s="115"/>
      <c r="B80" s="115"/>
      <c r="C80" s="115"/>
      <c r="D80" s="115"/>
      <c r="E80" s="115"/>
      <c r="F80" s="115"/>
      <c r="G80" s="115"/>
      <c r="H80" s="115"/>
      <c r="I80" s="115"/>
      <c r="J80" s="115"/>
      <c r="K80" s="115"/>
      <c r="L80" s="115"/>
      <c r="M80" s="115"/>
      <c r="N80" s="115"/>
      <c r="O80" s="115"/>
      <c r="P80" s="115"/>
      <c r="Q80" s="115"/>
      <c r="R80" s="115"/>
      <c r="S80" s="115"/>
      <c r="T80" s="115"/>
      <c r="U80" s="115"/>
      <c r="V80" s="115"/>
      <c r="W80" s="115"/>
      <c r="X80" s="115"/>
      <c r="Y80" s="115"/>
      <c r="Z80" s="115"/>
      <c r="AA80" s="115"/>
      <c r="AB80" s="115"/>
    </row>
    <row r="81" spans="1:28" x14ac:dyDescent="0.25">
      <c r="A81" s="115"/>
      <c r="B81" s="115"/>
      <c r="C81" s="115"/>
      <c r="D81" s="115"/>
      <c r="E81" s="115"/>
      <c r="F81" s="115"/>
      <c r="G81" s="115"/>
      <c r="H81" s="115"/>
      <c r="I81" s="115"/>
      <c r="J81" s="115"/>
      <c r="K81" s="115"/>
      <c r="L81" s="115"/>
      <c r="M81" s="115"/>
      <c r="N81" s="115"/>
      <c r="O81" s="115"/>
      <c r="P81" s="115"/>
      <c r="Q81" s="115"/>
      <c r="R81" s="115"/>
      <c r="S81" s="115"/>
      <c r="T81" s="115"/>
      <c r="U81" s="115"/>
      <c r="V81" s="115"/>
      <c r="W81" s="115"/>
      <c r="X81" s="115"/>
      <c r="Y81" s="115"/>
      <c r="Z81" s="115"/>
      <c r="AA81" s="115"/>
      <c r="AB81" s="115"/>
    </row>
    <row r="82" spans="1:28" x14ac:dyDescent="0.25">
      <c r="A82" s="115"/>
      <c r="B82" s="115"/>
      <c r="C82" s="115"/>
      <c r="D82" s="115"/>
      <c r="E82" s="115"/>
      <c r="F82" s="115"/>
      <c r="G82" s="115"/>
      <c r="H82" s="115"/>
      <c r="I82" s="115"/>
      <c r="J82" s="115"/>
      <c r="K82" s="115"/>
      <c r="L82" s="115"/>
      <c r="M82" s="115"/>
      <c r="N82" s="115"/>
      <c r="O82" s="115"/>
      <c r="P82" s="115"/>
      <c r="Q82" s="115"/>
      <c r="R82" s="115"/>
      <c r="S82" s="115"/>
      <c r="T82" s="115"/>
      <c r="U82" s="115"/>
      <c r="V82" s="115"/>
      <c r="W82" s="115"/>
      <c r="X82" s="115"/>
      <c r="Y82" s="115"/>
      <c r="Z82" s="115"/>
      <c r="AA82" s="115"/>
      <c r="AB82" s="115"/>
    </row>
    <row r="83" spans="1:28" x14ac:dyDescent="0.25">
      <c r="A83" s="115"/>
      <c r="B83" s="115"/>
      <c r="C83" s="115"/>
      <c r="D83" s="115"/>
      <c r="E83" s="115"/>
      <c r="F83" s="115"/>
      <c r="G83" s="115"/>
      <c r="H83" s="115"/>
      <c r="I83" s="115"/>
      <c r="J83" s="115"/>
      <c r="K83" s="115"/>
      <c r="L83" s="115"/>
      <c r="M83" s="115"/>
      <c r="N83" s="115"/>
      <c r="O83" s="115"/>
      <c r="P83" s="115"/>
      <c r="Q83" s="115"/>
      <c r="R83" s="115"/>
      <c r="S83" s="115"/>
      <c r="T83" s="115"/>
      <c r="U83" s="115"/>
      <c r="V83" s="115"/>
      <c r="W83" s="115"/>
      <c r="X83" s="115"/>
      <c r="Y83" s="115"/>
      <c r="Z83" s="115"/>
      <c r="AA83" s="115"/>
      <c r="AB83" s="115"/>
    </row>
    <row r="84" spans="1:28" x14ac:dyDescent="0.25">
      <c r="A84" s="115"/>
      <c r="B84" s="115"/>
      <c r="C84" s="115"/>
      <c r="D84" s="115"/>
      <c r="E84" s="115"/>
      <c r="F84" s="115"/>
      <c r="G84" s="115"/>
      <c r="H84" s="115"/>
      <c r="I84" s="115"/>
      <c r="J84" s="115"/>
      <c r="K84" s="115"/>
      <c r="L84" s="115"/>
      <c r="M84" s="115"/>
      <c r="N84" s="115"/>
      <c r="O84" s="115"/>
      <c r="P84" s="115"/>
      <c r="Q84" s="115"/>
      <c r="R84" s="115"/>
      <c r="S84" s="115"/>
      <c r="T84" s="115"/>
      <c r="U84" s="115"/>
      <c r="V84" s="115"/>
      <c r="W84" s="115"/>
      <c r="X84" s="115"/>
      <c r="Y84" s="115"/>
      <c r="Z84" s="115"/>
      <c r="AA84" s="115"/>
      <c r="AB84" s="115"/>
    </row>
    <row r="85" spans="1:28" x14ac:dyDescent="0.25">
      <c r="A85" s="115"/>
      <c r="B85" s="115"/>
      <c r="C85" s="115"/>
      <c r="D85" s="115"/>
      <c r="E85" s="115"/>
      <c r="F85" s="115"/>
      <c r="G85" s="115"/>
      <c r="H85" s="115"/>
      <c r="I85" s="115"/>
      <c r="J85" s="115"/>
      <c r="K85" s="115"/>
      <c r="L85" s="115"/>
      <c r="M85" s="115"/>
      <c r="N85" s="115"/>
      <c r="O85" s="115"/>
      <c r="P85" s="115"/>
      <c r="Q85" s="115"/>
      <c r="R85" s="115"/>
      <c r="S85" s="115"/>
      <c r="T85" s="115"/>
      <c r="U85" s="115"/>
      <c r="V85" s="115"/>
      <c r="W85" s="115"/>
      <c r="X85" s="115"/>
      <c r="Y85" s="115"/>
      <c r="Z85" s="115"/>
      <c r="AA85" s="115"/>
      <c r="AB85" s="115"/>
    </row>
    <row r="86" spans="1:28" x14ac:dyDescent="0.25">
      <c r="A86" s="115"/>
      <c r="B86" s="115"/>
      <c r="C86" s="115"/>
      <c r="D86" s="115"/>
      <c r="E86" s="115"/>
      <c r="F86" s="115"/>
      <c r="G86" s="115"/>
      <c r="H86" s="115"/>
      <c r="I86" s="115"/>
      <c r="J86" s="115"/>
      <c r="K86" s="115"/>
      <c r="L86" s="115"/>
      <c r="M86" s="115"/>
      <c r="N86" s="115"/>
      <c r="O86" s="115"/>
      <c r="P86" s="115"/>
      <c r="Q86" s="115"/>
      <c r="R86" s="115"/>
      <c r="S86" s="115"/>
      <c r="T86" s="115"/>
      <c r="U86" s="115"/>
      <c r="V86" s="115"/>
      <c r="W86" s="115"/>
      <c r="X86" s="115"/>
      <c r="Y86" s="115"/>
      <c r="Z86" s="115"/>
      <c r="AA86" s="115"/>
      <c r="AB86" s="115"/>
    </row>
    <row r="87" spans="1:28" x14ac:dyDescent="0.25">
      <c r="A87" s="115"/>
      <c r="B87" s="115"/>
      <c r="C87" s="115"/>
      <c r="D87" s="115"/>
      <c r="E87" s="115"/>
      <c r="F87" s="115"/>
      <c r="G87" s="115"/>
      <c r="H87" s="115"/>
      <c r="I87" s="115"/>
      <c r="J87" s="115"/>
      <c r="K87" s="115"/>
      <c r="L87" s="115"/>
      <c r="M87" s="115"/>
      <c r="N87" s="115"/>
      <c r="O87" s="115"/>
      <c r="P87" s="115"/>
      <c r="Q87" s="115"/>
      <c r="R87" s="115"/>
      <c r="S87" s="115"/>
      <c r="T87" s="115"/>
      <c r="U87" s="115"/>
      <c r="V87" s="115"/>
      <c r="W87" s="115"/>
      <c r="X87" s="115"/>
      <c r="Y87" s="115"/>
      <c r="Z87" s="115"/>
      <c r="AA87" s="115"/>
      <c r="AB87" s="115"/>
    </row>
    <row r="88" spans="1:28" x14ac:dyDescent="0.25">
      <c r="A88" s="115"/>
      <c r="B88" s="115"/>
      <c r="C88" s="115"/>
      <c r="D88" s="115"/>
      <c r="E88" s="115"/>
      <c r="F88" s="115"/>
      <c r="G88" s="115"/>
      <c r="H88" s="115"/>
      <c r="I88" s="115"/>
      <c r="J88" s="115"/>
      <c r="K88" s="115"/>
      <c r="L88" s="115"/>
      <c r="M88" s="115"/>
      <c r="N88" s="115"/>
      <c r="O88" s="115"/>
      <c r="P88" s="115"/>
      <c r="Q88" s="115"/>
      <c r="R88" s="115"/>
      <c r="S88" s="115"/>
      <c r="T88" s="115"/>
      <c r="U88" s="115"/>
      <c r="V88" s="115"/>
      <c r="W88" s="115"/>
      <c r="X88" s="115"/>
      <c r="Y88" s="115"/>
      <c r="Z88" s="115"/>
      <c r="AA88" s="115"/>
      <c r="AB88" s="115"/>
    </row>
    <row r="89" spans="1:28" x14ac:dyDescent="0.25">
      <c r="A89" s="115"/>
      <c r="B89" s="115"/>
      <c r="C89" s="115"/>
      <c r="D89" s="115"/>
      <c r="E89" s="115"/>
      <c r="F89" s="115"/>
      <c r="G89" s="115"/>
      <c r="H89" s="115"/>
      <c r="I89" s="115"/>
      <c r="J89" s="115"/>
      <c r="K89" s="115"/>
      <c r="L89" s="115"/>
      <c r="M89" s="115"/>
      <c r="N89" s="115"/>
      <c r="O89" s="115"/>
      <c r="P89" s="115"/>
      <c r="Q89" s="115"/>
      <c r="R89" s="115"/>
      <c r="S89" s="115"/>
      <c r="T89" s="115"/>
      <c r="U89" s="115"/>
      <c r="V89" s="115"/>
      <c r="W89" s="115"/>
      <c r="X89" s="115"/>
      <c r="Y89" s="115"/>
      <c r="Z89" s="115"/>
      <c r="AA89" s="115"/>
      <c r="AB89" s="115"/>
    </row>
    <row r="90" spans="1:28" x14ac:dyDescent="0.25">
      <c r="A90" s="115"/>
      <c r="B90" s="115"/>
      <c r="C90" s="115"/>
      <c r="D90" s="115"/>
      <c r="E90" s="115"/>
      <c r="F90" s="115"/>
      <c r="G90" s="115"/>
      <c r="H90" s="115"/>
      <c r="I90" s="115"/>
      <c r="J90" s="115"/>
      <c r="K90" s="115"/>
      <c r="L90" s="115"/>
      <c r="M90" s="115"/>
      <c r="N90" s="115"/>
      <c r="O90" s="115"/>
      <c r="P90" s="115"/>
      <c r="Q90" s="115"/>
      <c r="R90" s="115"/>
      <c r="S90" s="115"/>
      <c r="T90" s="115"/>
      <c r="U90" s="115"/>
      <c r="V90" s="115"/>
      <c r="W90" s="115"/>
      <c r="X90" s="115"/>
      <c r="Y90" s="115"/>
      <c r="Z90" s="115"/>
      <c r="AA90" s="115"/>
      <c r="AB90" s="115"/>
    </row>
    <row r="91" spans="1:28" x14ac:dyDescent="0.25">
      <c r="A91" s="115"/>
      <c r="B91" s="115"/>
      <c r="C91" s="115"/>
      <c r="D91" s="115"/>
      <c r="E91" s="115"/>
      <c r="F91" s="115"/>
      <c r="G91" s="115"/>
      <c r="H91" s="115"/>
      <c r="I91" s="115"/>
      <c r="J91" s="115"/>
      <c r="K91" s="115"/>
      <c r="L91" s="115"/>
      <c r="M91" s="115"/>
      <c r="N91" s="115"/>
      <c r="O91" s="115"/>
      <c r="P91" s="115"/>
      <c r="Q91" s="115"/>
      <c r="R91" s="115"/>
      <c r="S91" s="115"/>
      <c r="T91" s="115"/>
      <c r="U91" s="115"/>
      <c r="V91" s="115"/>
      <c r="W91" s="115"/>
      <c r="X91" s="115"/>
      <c r="Y91" s="115"/>
      <c r="Z91" s="115"/>
      <c r="AA91" s="115"/>
      <c r="AB91" s="115"/>
    </row>
    <row r="92" spans="1:28" x14ac:dyDescent="0.25">
      <c r="A92" s="115"/>
      <c r="B92" s="115"/>
      <c r="C92" s="115"/>
      <c r="D92" s="115"/>
      <c r="E92" s="115"/>
      <c r="F92" s="115"/>
      <c r="G92" s="115"/>
      <c r="H92" s="115"/>
      <c r="I92" s="115"/>
      <c r="J92" s="115"/>
      <c r="K92" s="115"/>
      <c r="L92" s="115"/>
      <c r="M92" s="115"/>
      <c r="N92" s="115"/>
      <c r="O92" s="115"/>
      <c r="P92" s="115"/>
      <c r="Q92" s="115"/>
      <c r="R92" s="115"/>
      <c r="S92" s="115"/>
      <c r="T92" s="115"/>
      <c r="U92" s="115"/>
      <c r="V92" s="115"/>
      <c r="W92" s="115"/>
      <c r="X92" s="115"/>
      <c r="Y92" s="115"/>
      <c r="Z92" s="115"/>
      <c r="AA92" s="115"/>
      <c r="AB92" s="115"/>
    </row>
    <row r="93" spans="1:28" x14ac:dyDescent="0.25">
      <c r="A93" s="115"/>
      <c r="B93" s="115"/>
      <c r="C93" s="115"/>
      <c r="D93" s="115"/>
      <c r="E93" s="115"/>
      <c r="F93" s="115"/>
      <c r="G93" s="115"/>
      <c r="H93" s="115"/>
      <c r="I93" s="115"/>
      <c r="J93" s="115"/>
      <c r="K93" s="115"/>
      <c r="L93" s="115"/>
      <c r="M93" s="115"/>
      <c r="N93" s="115"/>
      <c r="O93" s="115"/>
      <c r="P93" s="115"/>
      <c r="Q93" s="115"/>
      <c r="R93" s="115"/>
      <c r="S93" s="115"/>
      <c r="T93" s="115"/>
      <c r="U93" s="115"/>
      <c r="V93" s="115"/>
      <c r="W93" s="115"/>
      <c r="X93" s="115"/>
      <c r="Y93" s="115"/>
      <c r="Z93" s="115"/>
      <c r="AA93" s="115"/>
      <c r="AB93" s="115"/>
    </row>
    <row r="94" spans="1:28" x14ac:dyDescent="0.25">
      <c r="A94" s="115"/>
      <c r="B94" s="115"/>
      <c r="C94" s="115"/>
      <c r="D94" s="115"/>
      <c r="E94" s="115"/>
      <c r="F94" s="115"/>
      <c r="G94" s="115"/>
      <c r="H94" s="115"/>
      <c r="I94" s="115"/>
      <c r="J94" s="115"/>
      <c r="K94" s="115"/>
      <c r="L94" s="115"/>
      <c r="M94" s="115"/>
      <c r="N94" s="115"/>
      <c r="O94" s="115"/>
      <c r="P94" s="115"/>
      <c r="Q94" s="115"/>
      <c r="R94" s="115"/>
      <c r="S94" s="115"/>
      <c r="T94" s="115"/>
      <c r="U94" s="115"/>
      <c r="V94" s="115"/>
      <c r="W94" s="115"/>
      <c r="X94" s="115"/>
      <c r="Y94" s="115"/>
      <c r="Z94" s="115"/>
      <c r="AA94" s="115"/>
      <c r="AB94" s="115"/>
    </row>
    <row r="95" spans="1:28" x14ac:dyDescent="0.25">
      <c r="A95" s="115"/>
      <c r="B95" s="115"/>
      <c r="C95" s="115"/>
      <c r="D95" s="115"/>
      <c r="E95" s="115"/>
      <c r="F95" s="115"/>
      <c r="G95" s="115"/>
      <c r="H95" s="115"/>
      <c r="I95" s="115"/>
      <c r="J95" s="115"/>
      <c r="K95" s="115"/>
      <c r="L95" s="115"/>
      <c r="M95" s="115"/>
      <c r="N95" s="115"/>
      <c r="O95" s="115"/>
      <c r="P95" s="115"/>
      <c r="Q95" s="115"/>
      <c r="R95" s="115"/>
      <c r="S95" s="115"/>
      <c r="T95" s="115"/>
      <c r="U95" s="115"/>
      <c r="V95" s="115"/>
      <c r="W95" s="115"/>
      <c r="X95" s="115"/>
      <c r="Y95" s="115"/>
      <c r="Z95" s="115"/>
      <c r="AA95" s="115"/>
      <c r="AB95" s="115"/>
    </row>
    <row r="96" spans="1:28" x14ac:dyDescent="0.25">
      <c r="A96" s="115"/>
      <c r="B96" s="115"/>
      <c r="C96" s="115"/>
      <c r="D96" s="115"/>
      <c r="E96" s="115"/>
      <c r="F96" s="115"/>
      <c r="G96" s="115"/>
      <c r="H96" s="115"/>
      <c r="I96" s="115"/>
      <c r="J96" s="115"/>
      <c r="K96" s="115"/>
      <c r="L96" s="115"/>
      <c r="M96" s="115"/>
      <c r="N96" s="115"/>
      <c r="O96" s="115"/>
      <c r="P96" s="115"/>
      <c r="Q96" s="115"/>
      <c r="R96" s="115"/>
      <c r="S96" s="115"/>
      <c r="T96" s="115"/>
      <c r="U96" s="115"/>
      <c r="V96" s="115"/>
      <c r="W96" s="115"/>
      <c r="X96" s="115"/>
      <c r="Y96" s="115"/>
      <c r="Z96" s="115"/>
      <c r="AA96" s="115"/>
      <c r="AB96" s="115"/>
    </row>
    <row r="97" spans="1:28" x14ac:dyDescent="0.25">
      <c r="A97" s="115"/>
      <c r="B97" s="115"/>
      <c r="C97" s="115"/>
      <c r="D97" s="115"/>
      <c r="E97" s="115"/>
      <c r="F97" s="115"/>
      <c r="G97" s="115"/>
      <c r="H97" s="115"/>
      <c r="I97" s="115"/>
      <c r="J97" s="115"/>
      <c r="K97" s="115"/>
      <c r="L97" s="115"/>
      <c r="M97" s="115"/>
      <c r="N97" s="115"/>
      <c r="O97" s="115"/>
      <c r="P97" s="115"/>
      <c r="Q97" s="115"/>
      <c r="R97" s="115"/>
      <c r="S97" s="115"/>
      <c r="T97" s="115"/>
      <c r="U97" s="115"/>
      <c r="V97" s="115"/>
      <c r="W97" s="115"/>
      <c r="X97" s="115"/>
      <c r="Y97" s="115"/>
      <c r="Z97" s="115"/>
      <c r="AA97" s="115"/>
      <c r="AB97" s="115"/>
    </row>
    <row r="98" spans="1:28" x14ac:dyDescent="0.25">
      <c r="A98" s="115"/>
      <c r="B98" s="115"/>
      <c r="C98" s="115"/>
      <c r="D98" s="115"/>
      <c r="E98" s="115"/>
      <c r="F98" s="115"/>
      <c r="G98" s="115"/>
      <c r="H98" s="115"/>
      <c r="I98" s="115"/>
      <c r="J98" s="115"/>
      <c r="K98" s="115"/>
      <c r="L98" s="115"/>
      <c r="M98" s="115"/>
      <c r="N98" s="115"/>
      <c r="O98" s="115"/>
      <c r="P98" s="115"/>
      <c r="Q98" s="115"/>
      <c r="R98" s="115"/>
      <c r="S98" s="115"/>
      <c r="T98" s="115"/>
      <c r="U98" s="115"/>
      <c r="V98" s="115"/>
      <c r="W98" s="115"/>
      <c r="X98" s="115"/>
      <c r="Y98" s="115"/>
      <c r="Z98" s="115"/>
      <c r="AA98" s="115"/>
      <c r="AB98" s="115"/>
    </row>
    <row r="99" spans="1:28" x14ac:dyDescent="0.25">
      <c r="A99" s="115"/>
      <c r="B99" s="115"/>
      <c r="C99" s="115"/>
      <c r="D99" s="115"/>
      <c r="E99" s="115"/>
      <c r="F99" s="115"/>
      <c r="G99" s="115"/>
      <c r="H99" s="115"/>
      <c r="I99" s="115"/>
      <c r="J99" s="115"/>
      <c r="K99" s="115"/>
      <c r="L99" s="115"/>
      <c r="M99" s="115"/>
      <c r="N99" s="115"/>
      <c r="O99" s="115"/>
      <c r="P99" s="115"/>
      <c r="Q99" s="115"/>
      <c r="R99" s="115"/>
      <c r="S99" s="115"/>
      <c r="T99" s="115"/>
      <c r="U99" s="115"/>
      <c r="V99" s="115"/>
      <c r="W99" s="115"/>
      <c r="X99" s="115"/>
      <c r="Y99" s="115"/>
      <c r="Z99" s="115"/>
      <c r="AA99" s="115"/>
      <c r="AB99" s="115"/>
    </row>
    <row r="100" spans="1:28" x14ac:dyDescent="0.25">
      <c r="A100" s="115"/>
      <c r="B100" s="115"/>
      <c r="C100" s="115"/>
      <c r="D100" s="115"/>
      <c r="E100" s="115"/>
      <c r="F100" s="115"/>
      <c r="G100" s="115"/>
      <c r="H100" s="115"/>
      <c r="I100" s="115"/>
      <c r="J100" s="115"/>
      <c r="K100" s="115"/>
      <c r="L100" s="115"/>
      <c r="M100" s="115"/>
      <c r="N100" s="115"/>
      <c r="O100" s="115"/>
      <c r="P100" s="115"/>
      <c r="Q100" s="115"/>
      <c r="R100" s="115"/>
      <c r="S100" s="115"/>
      <c r="T100" s="115"/>
      <c r="U100" s="115"/>
      <c r="V100" s="115"/>
      <c r="W100" s="115"/>
      <c r="X100" s="115"/>
      <c r="Y100" s="115"/>
      <c r="Z100" s="115"/>
      <c r="AA100" s="115"/>
      <c r="AB100" s="115"/>
    </row>
    <row r="101" spans="1:28" x14ac:dyDescent="0.25">
      <c r="A101" s="115"/>
      <c r="B101" s="115"/>
      <c r="C101" s="115"/>
      <c r="D101" s="115"/>
      <c r="E101" s="115"/>
      <c r="F101" s="115"/>
      <c r="G101" s="115"/>
      <c r="H101" s="115"/>
      <c r="I101" s="115"/>
      <c r="J101" s="115"/>
      <c r="K101" s="115"/>
      <c r="L101" s="115"/>
      <c r="M101" s="115"/>
      <c r="N101" s="115"/>
      <c r="O101" s="115"/>
      <c r="P101" s="115"/>
      <c r="Q101" s="115"/>
      <c r="R101" s="115"/>
      <c r="S101" s="115"/>
      <c r="T101" s="115"/>
      <c r="U101" s="115"/>
      <c r="V101" s="115"/>
      <c r="W101" s="115"/>
      <c r="X101" s="115"/>
      <c r="Y101" s="115"/>
      <c r="Z101" s="115"/>
      <c r="AA101" s="115"/>
      <c r="AB101" s="115"/>
    </row>
    <row r="102" spans="1:28" x14ac:dyDescent="0.25">
      <c r="A102" s="115"/>
      <c r="B102" s="115"/>
      <c r="C102" s="115"/>
      <c r="D102" s="115"/>
      <c r="E102" s="115"/>
      <c r="F102" s="115"/>
      <c r="G102" s="115"/>
      <c r="H102" s="115"/>
      <c r="I102" s="115"/>
      <c r="J102" s="115"/>
      <c r="K102" s="115"/>
      <c r="L102" s="115"/>
      <c r="M102" s="115"/>
      <c r="N102" s="115"/>
      <c r="O102" s="115"/>
      <c r="P102" s="115"/>
      <c r="Q102" s="115"/>
      <c r="R102" s="115"/>
      <c r="S102" s="115"/>
      <c r="T102" s="115"/>
      <c r="U102" s="115"/>
      <c r="V102" s="115"/>
      <c r="W102" s="115"/>
      <c r="X102" s="115"/>
      <c r="Y102" s="115"/>
      <c r="Z102" s="115"/>
      <c r="AA102" s="115"/>
      <c r="AB102" s="115"/>
    </row>
    <row r="103" spans="1:28" x14ac:dyDescent="0.25">
      <c r="A103" s="115"/>
      <c r="B103" s="115"/>
      <c r="C103" s="115"/>
      <c r="D103" s="115"/>
      <c r="E103" s="115"/>
      <c r="F103" s="115"/>
      <c r="G103" s="115"/>
      <c r="H103" s="115"/>
      <c r="I103" s="115"/>
      <c r="J103" s="115"/>
      <c r="K103" s="115"/>
      <c r="L103" s="115"/>
      <c r="M103" s="115"/>
      <c r="N103" s="115"/>
      <c r="O103" s="115"/>
      <c r="P103" s="115"/>
      <c r="Q103" s="115"/>
      <c r="R103" s="115"/>
      <c r="S103" s="115"/>
      <c r="T103" s="115"/>
      <c r="U103" s="115"/>
      <c r="V103" s="115"/>
      <c r="W103" s="115"/>
      <c r="X103" s="115"/>
      <c r="Y103" s="115"/>
      <c r="Z103" s="115"/>
      <c r="AA103" s="115"/>
      <c r="AB103" s="115"/>
    </row>
    <row r="104" spans="1:28" x14ac:dyDescent="0.25">
      <c r="A104" s="115"/>
      <c r="B104" s="115"/>
      <c r="C104" s="115"/>
      <c r="D104" s="115"/>
      <c r="E104" s="115"/>
      <c r="F104" s="115"/>
      <c r="G104" s="115"/>
      <c r="H104" s="115"/>
      <c r="I104" s="115"/>
      <c r="J104" s="115"/>
      <c r="K104" s="115"/>
      <c r="L104" s="115"/>
      <c r="M104" s="115"/>
      <c r="N104" s="115"/>
      <c r="O104" s="115"/>
      <c r="P104" s="115"/>
      <c r="Q104" s="115"/>
      <c r="R104" s="115"/>
      <c r="S104" s="115"/>
      <c r="T104" s="115"/>
      <c r="U104" s="115"/>
      <c r="V104" s="115"/>
      <c r="W104" s="115"/>
      <c r="X104" s="115"/>
      <c r="Y104" s="115"/>
      <c r="Z104" s="115"/>
      <c r="AA104" s="115"/>
      <c r="AB104" s="115"/>
    </row>
    <row r="105" spans="1:28" x14ac:dyDescent="0.25">
      <c r="A105" s="115"/>
      <c r="B105" s="115"/>
      <c r="C105" s="115"/>
      <c r="D105" s="115"/>
      <c r="E105" s="115"/>
      <c r="F105" s="115"/>
      <c r="G105" s="115"/>
      <c r="H105" s="115"/>
      <c r="I105" s="115"/>
      <c r="J105" s="115"/>
      <c r="K105" s="115"/>
      <c r="L105" s="115"/>
      <c r="M105" s="115"/>
      <c r="N105" s="115"/>
      <c r="O105" s="115"/>
      <c r="P105" s="115"/>
      <c r="Q105" s="115"/>
      <c r="R105" s="115"/>
      <c r="S105" s="115"/>
      <c r="T105" s="115"/>
      <c r="U105" s="115"/>
      <c r="V105" s="115"/>
      <c r="W105" s="115"/>
      <c r="X105" s="115"/>
      <c r="Y105" s="115"/>
      <c r="Z105" s="115"/>
      <c r="AA105" s="115"/>
      <c r="AB105" s="115"/>
    </row>
    <row r="106" spans="1:28" x14ac:dyDescent="0.25">
      <c r="A106" s="115"/>
      <c r="B106" s="115"/>
      <c r="C106" s="115"/>
      <c r="D106" s="115"/>
      <c r="E106" s="115"/>
      <c r="F106" s="115"/>
      <c r="G106" s="115"/>
      <c r="H106" s="115"/>
      <c r="I106" s="115"/>
      <c r="J106" s="115"/>
      <c r="K106" s="115"/>
      <c r="L106" s="115"/>
      <c r="M106" s="115"/>
      <c r="N106" s="115"/>
      <c r="O106" s="115"/>
      <c r="P106" s="115"/>
      <c r="Q106" s="115"/>
      <c r="R106" s="115"/>
      <c r="S106" s="115"/>
      <c r="T106" s="115"/>
      <c r="U106" s="115"/>
      <c r="V106" s="115"/>
      <c r="W106" s="115"/>
      <c r="X106" s="115"/>
      <c r="Y106" s="115"/>
      <c r="Z106" s="115"/>
      <c r="AA106" s="115"/>
      <c r="AB106" s="115"/>
    </row>
    <row r="107" spans="1:28" x14ac:dyDescent="0.25">
      <c r="A107" s="115"/>
      <c r="B107" s="115"/>
      <c r="C107" s="115"/>
      <c r="D107" s="115"/>
      <c r="E107" s="115"/>
      <c r="F107" s="115"/>
      <c r="G107" s="115"/>
      <c r="H107" s="115"/>
      <c r="I107" s="115"/>
      <c r="J107" s="115"/>
      <c r="K107" s="115"/>
      <c r="L107" s="115"/>
      <c r="M107" s="115"/>
      <c r="N107" s="115"/>
      <c r="O107" s="115"/>
      <c r="P107" s="115"/>
      <c r="Q107" s="115"/>
      <c r="R107" s="115"/>
      <c r="S107" s="115"/>
      <c r="T107" s="115"/>
      <c r="U107" s="115"/>
      <c r="V107" s="115"/>
      <c r="W107" s="115"/>
      <c r="X107" s="115"/>
      <c r="Y107" s="115"/>
      <c r="Z107" s="115"/>
      <c r="AA107" s="115"/>
      <c r="AB107" s="115"/>
    </row>
    <row r="108" spans="1:28" x14ac:dyDescent="0.25">
      <c r="A108" s="115"/>
      <c r="B108" s="115"/>
      <c r="C108" s="115"/>
      <c r="D108" s="115"/>
      <c r="E108" s="115"/>
      <c r="F108" s="115"/>
      <c r="G108" s="115"/>
      <c r="H108" s="115"/>
      <c r="I108" s="115"/>
      <c r="J108" s="115"/>
      <c r="K108" s="115"/>
      <c r="L108" s="115"/>
      <c r="M108" s="115"/>
      <c r="N108" s="115"/>
      <c r="O108" s="115"/>
      <c r="P108" s="115"/>
      <c r="Q108" s="115"/>
      <c r="R108" s="115"/>
      <c r="S108" s="115"/>
      <c r="T108" s="115"/>
      <c r="U108" s="115"/>
      <c r="V108" s="115"/>
      <c r="W108" s="115"/>
      <c r="X108" s="115"/>
      <c r="Y108" s="115"/>
      <c r="Z108" s="115"/>
      <c r="AA108" s="115"/>
      <c r="AB108" s="115"/>
    </row>
    <row r="109" spans="1:28" x14ac:dyDescent="0.25">
      <c r="A109" s="115"/>
      <c r="B109" s="115"/>
      <c r="C109" s="115"/>
      <c r="D109" s="115"/>
      <c r="E109" s="115"/>
      <c r="F109" s="115"/>
      <c r="G109" s="115"/>
      <c r="H109" s="115"/>
      <c r="I109" s="115"/>
      <c r="J109" s="115"/>
      <c r="K109" s="115"/>
      <c r="L109" s="115"/>
      <c r="M109" s="115"/>
      <c r="N109" s="115"/>
      <c r="O109" s="115"/>
      <c r="P109" s="115"/>
      <c r="Q109" s="115"/>
      <c r="R109" s="115"/>
      <c r="S109" s="115"/>
      <c r="T109" s="115"/>
      <c r="U109" s="115"/>
      <c r="V109" s="115"/>
      <c r="W109" s="115"/>
      <c r="X109" s="115"/>
      <c r="Y109" s="115"/>
      <c r="Z109" s="115"/>
      <c r="AA109" s="115"/>
      <c r="AB109" s="115"/>
    </row>
    <row r="110" spans="1:28" x14ac:dyDescent="0.25">
      <c r="A110" s="115"/>
      <c r="B110" s="115"/>
      <c r="C110" s="115"/>
      <c r="D110" s="115"/>
      <c r="E110" s="115"/>
      <c r="F110" s="115"/>
      <c r="G110" s="115"/>
      <c r="H110" s="115"/>
      <c r="I110" s="115"/>
      <c r="J110" s="115"/>
      <c r="K110" s="115"/>
      <c r="L110" s="115"/>
      <c r="M110" s="115"/>
      <c r="N110" s="115"/>
      <c r="O110" s="115"/>
      <c r="P110" s="115"/>
      <c r="Q110" s="115"/>
      <c r="R110" s="115"/>
      <c r="S110" s="115"/>
      <c r="T110" s="115"/>
      <c r="U110" s="115"/>
      <c r="V110" s="115"/>
      <c r="W110" s="115"/>
      <c r="X110" s="115"/>
      <c r="Y110" s="115"/>
      <c r="Z110" s="115"/>
      <c r="AA110" s="115"/>
      <c r="AB110" s="115"/>
    </row>
    <row r="111" spans="1:28" x14ac:dyDescent="0.25">
      <c r="A111" s="115"/>
      <c r="B111" s="115"/>
      <c r="C111" s="115"/>
      <c r="D111" s="115"/>
      <c r="E111" s="115"/>
      <c r="F111" s="115"/>
      <c r="G111" s="115"/>
      <c r="H111" s="115"/>
      <c r="I111" s="115"/>
      <c r="J111" s="115"/>
      <c r="K111" s="115"/>
      <c r="L111" s="115"/>
      <c r="M111" s="115"/>
      <c r="N111" s="115"/>
      <c r="O111" s="115"/>
      <c r="P111" s="115"/>
      <c r="Q111" s="115"/>
      <c r="R111" s="115"/>
      <c r="S111" s="115"/>
      <c r="T111" s="115"/>
      <c r="U111" s="115"/>
      <c r="V111" s="115"/>
      <c r="W111" s="115"/>
      <c r="X111" s="115"/>
      <c r="Y111" s="115"/>
      <c r="Z111" s="115"/>
      <c r="AA111" s="115"/>
      <c r="AB111" s="115"/>
    </row>
    <row r="112" spans="1:28" x14ac:dyDescent="0.25">
      <c r="A112" s="115"/>
      <c r="B112" s="115"/>
      <c r="C112" s="115"/>
      <c r="D112" s="115"/>
      <c r="E112" s="115"/>
      <c r="F112" s="115"/>
      <c r="G112" s="115"/>
      <c r="H112" s="115"/>
      <c r="I112" s="115"/>
      <c r="J112" s="115"/>
      <c r="K112" s="115"/>
      <c r="L112" s="115"/>
      <c r="M112" s="115"/>
      <c r="N112" s="115"/>
      <c r="O112" s="115"/>
      <c r="P112" s="115"/>
      <c r="Q112" s="115"/>
      <c r="R112" s="115"/>
      <c r="S112" s="115"/>
      <c r="T112" s="115"/>
      <c r="U112" s="115"/>
      <c r="V112" s="115"/>
      <c r="W112" s="115"/>
      <c r="X112" s="115"/>
      <c r="Y112" s="115"/>
      <c r="Z112" s="115"/>
      <c r="AA112" s="115"/>
      <c r="AB112" s="115"/>
    </row>
    <row r="113" spans="1:28" x14ac:dyDescent="0.25">
      <c r="A113" s="115"/>
      <c r="B113" s="115"/>
      <c r="C113" s="115"/>
      <c r="D113" s="115"/>
      <c r="E113" s="115"/>
      <c r="F113" s="115"/>
      <c r="G113" s="115"/>
      <c r="H113" s="115"/>
      <c r="I113" s="115"/>
      <c r="J113" s="115"/>
      <c r="K113" s="115"/>
      <c r="L113" s="115"/>
      <c r="M113" s="115"/>
      <c r="N113" s="115"/>
      <c r="O113" s="115"/>
      <c r="P113" s="115"/>
      <c r="Q113" s="115"/>
      <c r="R113" s="115"/>
      <c r="S113" s="115"/>
      <c r="T113" s="115"/>
      <c r="U113" s="115"/>
      <c r="V113" s="115"/>
      <c r="W113" s="115"/>
      <c r="X113" s="115"/>
      <c r="Y113" s="115"/>
      <c r="Z113" s="115"/>
      <c r="AA113" s="115"/>
      <c r="AB113" s="115"/>
    </row>
    <row r="114" spans="1:28" x14ac:dyDescent="0.25">
      <c r="A114" s="115"/>
      <c r="B114" s="115"/>
      <c r="C114" s="115"/>
      <c r="D114" s="115"/>
      <c r="E114" s="115"/>
      <c r="F114" s="115"/>
      <c r="G114" s="115"/>
      <c r="H114" s="115"/>
      <c r="I114" s="115"/>
      <c r="J114" s="115"/>
      <c r="K114" s="115"/>
      <c r="L114" s="115"/>
      <c r="M114" s="115"/>
      <c r="N114" s="115"/>
      <c r="O114" s="115"/>
      <c r="P114" s="115"/>
      <c r="Q114" s="115"/>
      <c r="R114" s="115"/>
      <c r="S114" s="115"/>
      <c r="T114" s="115"/>
      <c r="U114" s="115"/>
      <c r="V114" s="115"/>
      <c r="W114" s="115"/>
      <c r="X114" s="115"/>
      <c r="Y114" s="115"/>
      <c r="Z114" s="115"/>
      <c r="AA114" s="115"/>
      <c r="AB114" s="115"/>
    </row>
    <row r="115" spans="1:28" x14ac:dyDescent="0.25">
      <c r="A115" s="115"/>
      <c r="B115" s="115"/>
      <c r="C115" s="115"/>
      <c r="D115" s="115"/>
      <c r="E115" s="115"/>
      <c r="F115" s="115"/>
      <c r="G115" s="115"/>
      <c r="H115" s="115"/>
      <c r="I115" s="115"/>
      <c r="J115" s="115"/>
      <c r="K115" s="115"/>
      <c r="L115" s="115"/>
      <c r="M115" s="115"/>
      <c r="N115" s="115"/>
      <c r="O115" s="115"/>
      <c r="P115" s="115"/>
      <c r="Q115" s="115"/>
      <c r="R115" s="115"/>
      <c r="S115" s="115"/>
      <c r="T115" s="115"/>
      <c r="U115" s="115"/>
      <c r="V115" s="115"/>
      <c r="W115" s="115"/>
      <c r="X115" s="115"/>
      <c r="Y115" s="115"/>
      <c r="Z115" s="115"/>
      <c r="AA115" s="115"/>
      <c r="AB115" s="115"/>
    </row>
    <row r="116" spans="1:28" x14ac:dyDescent="0.25">
      <c r="A116" s="115"/>
      <c r="B116" s="115"/>
      <c r="C116" s="115"/>
      <c r="D116" s="115"/>
      <c r="E116" s="115"/>
      <c r="F116" s="115"/>
      <c r="G116" s="115"/>
      <c r="H116" s="115"/>
      <c r="I116" s="115"/>
      <c r="J116" s="115"/>
      <c r="K116" s="115"/>
      <c r="L116" s="115"/>
      <c r="M116" s="115"/>
      <c r="N116" s="115"/>
      <c r="O116" s="115"/>
      <c r="P116" s="115"/>
      <c r="Q116" s="115"/>
      <c r="R116" s="115"/>
      <c r="S116" s="115"/>
      <c r="T116" s="115"/>
      <c r="U116" s="115"/>
      <c r="V116" s="115"/>
      <c r="W116" s="115"/>
      <c r="X116" s="115"/>
      <c r="Y116" s="115"/>
      <c r="Z116" s="115"/>
      <c r="AA116" s="115"/>
      <c r="AB116" s="115"/>
    </row>
    <row r="117" spans="1:28" x14ac:dyDescent="0.25">
      <c r="A117" s="115"/>
      <c r="B117" s="115"/>
      <c r="C117" s="115"/>
      <c r="D117" s="115"/>
      <c r="E117" s="115"/>
      <c r="F117" s="115"/>
      <c r="G117" s="115"/>
      <c r="H117" s="115"/>
      <c r="I117" s="115"/>
      <c r="J117" s="115"/>
      <c r="K117" s="115"/>
      <c r="L117" s="115"/>
      <c r="M117" s="115"/>
      <c r="N117" s="115"/>
      <c r="O117" s="115"/>
      <c r="P117" s="115"/>
      <c r="Q117" s="115"/>
      <c r="R117" s="115"/>
      <c r="S117" s="115"/>
      <c r="T117" s="115"/>
      <c r="U117" s="115"/>
      <c r="V117" s="115"/>
      <c r="W117" s="115"/>
      <c r="X117" s="115"/>
      <c r="Y117" s="115"/>
      <c r="Z117" s="115"/>
      <c r="AA117" s="115"/>
      <c r="AB117" s="115"/>
    </row>
    <row r="118" spans="1:28" x14ac:dyDescent="0.25">
      <c r="A118" s="115"/>
      <c r="B118" s="115"/>
      <c r="C118" s="115"/>
      <c r="D118" s="115"/>
      <c r="E118" s="115"/>
      <c r="F118" s="115"/>
      <c r="G118" s="115"/>
      <c r="H118" s="115"/>
      <c r="I118" s="115"/>
      <c r="J118" s="115"/>
      <c r="K118" s="115"/>
      <c r="L118" s="115"/>
      <c r="M118" s="115"/>
      <c r="N118" s="115"/>
      <c r="O118" s="115"/>
      <c r="P118" s="115"/>
      <c r="Q118" s="115"/>
      <c r="R118" s="115"/>
      <c r="S118" s="115"/>
      <c r="T118" s="115"/>
      <c r="U118" s="115"/>
      <c r="V118" s="115"/>
      <c r="W118" s="115"/>
      <c r="X118" s="115"/>
      <c r="Y118" s="115"/>
      <c r="Z118" s="115"/>
      <c r="AA118" s="115"/>
      <c r="AB118" s="115"/>
    </row>
    <row r="119" spans="1:28" x14ac:dyDescent="0.25">
      <c r="A119" s="115"/>
      <c r="B119" s="115"/>
      <c r="C119" s="115"/>
      <c r="D119" s="115"/>
      <c r="E119" s="115"/>
      <c r="F119" s="115"/>
      <c r="G119" s="115"/>
      <c r="H119" s="115"/>
      <c r="I119" s="115"/>
      <c r="J119" s="115"/>
      <c r="K119" s="115"/>
      <c r="L119" s="115"/>
      <c r="M119" s="115"/>
      <c r="N119" s="115"/>
      <c r="O119" s="115"/>
      <c r="P119" s="115"/>
      <c r="Q119" s="115"/>
      <c r="R119" s="115"/>
      <c r="S119" s="115"/>
      <c r="T119" s="115"/>
      <c r="U119" s="115"/>
      <c r="V119" s="115"/>
      <c r="W119" s="115"/>
      <c r="X119" s="115"/>
      <c r="Y119" s="115"/>
      <c r="Z119" s="115"/>
      <c r="AA119" s="115"/>
      <c r="AB119" s="115"/>
    </row>
    <row r="120" spans="1:28" x14ac:dyDescent="0.25">
      <c r="A120" s="115"/>
      <c r="B120" s="115"/>
      <c r="C120" s="115"/>
      <c r="D120" s="115"/>
      <c r="E120" s="115"/>
      <c r="F120" s="115"/>
      <c r="G120" s="115"/>
      <c r="H120" s="115"/>
      <c r="I120" s="115"/>
      <c r="J120" s="115"/>
      <c r="K120" s="115"/>
      <c r="L120" s="115"/>
      <c r="M120" s="115"/>
      <c r="N120" s="115"/>
      <c r="O120" s="115"/>
      <c r="P120" s="115"/>
      <c r="Q120" s="115"/>
      <c r="R120" s="115"/>
      <c r="S120" s="115"/>
      <c r="T120" s="115"/>
      <c r="U120" s="115"/>
      <c r="V120" s="115"/>
      <c r="W120" s="115"/>
      <c r="X120" s="115"/>
      <c r="Y120" s="115"/>
      <c r="Z120" s="115"/>
      <c r="AA120" s="115"/>
      <c r="AB120" s="115"/>
    </row>
    <row r="121" spans="1:28" x14ac:dyDescent="0.25">
      <c r="A121" s="115"/>
      <c r="B121" s="115"/>
      <c r="C121" s="115"/>
      <c r="D121" s="115"/>
      <c r="E121" s="115"/>
      <c r="F121" s="115"/>
      <c r="G121" s="115"/>
      <c r="H121" s="115"/>
      <c r="I121" s="115"/>
      <c r="J121" s="115"/>
      <c r="K121" s="115"/>
      <c r="L121" s="115"/>
      <c r="M121" s="115"/>
      <c r="N121" s="115"/>
      <c r="O121" s="115"/>
      <c r="P121" s="115"/>
      <c r="Q121" s="115"/>
      <c r="R121" s="115"/>
      <c r="S121" s="115"/>
      <c r="T121" s="115"/>
      <c r="U121" s="115"/>
      <c r="V121" s="115"/>
      <c r="W121" s="115"/>
      <c r="X121" s="115"/>
      <c r="Y121" s="115"/>
      <c r="Z121" s="115"/>
      <c r="AA121" s="115"/>
      <c r="AB121" s="115"/>
    </row>
    <row r="122" spans="1:28" x14ac:dyDescent="0.25">
      <c r="A122" s="115"/>
      <c r="B122" s="115"/>
      <c r="C122" s="115"/>
      <c r="D122" s="115"/>
      <c r="E122" s="115"/>
      <c r="F122" s="115"/>
      <c r="G122" s="115"/>
      <c r="H122" s="115"/>
      <c r="I122" s="115"/>
      <c r="J122" s="115"/>
      <c r="K122" s="115"/>
      <c r="L122" s="115"/>
      <c r="M122" s="115"/>
      <c r="N122" s="115"/>
      <c r="O122" s="115"/>
      <c r="P122" s="115"/>
      <c r="Q122" s="115"/>
      <c r="R122" s="115"/>
      <c r="S122" s="115"/>
      <c r="T122" s="115"/>
      <c r="U122" s="115"/>
      <c r="V122" s="115"/>
      <c r="W122" s="115"/>
      <c r="X122" s="115"/>
      <c r="Y122" s="115"/>
      <c r="Z122" s="115"/>
      <c r="AA122" s="115"/>
      <c r="AB122" s="115"/>
    </row>
    <row r="123" spans="1:28" x14ac:dyDescent="0.25">
      <c r="A123" s="115"/>
      <c r="B123" s="115"/>
      <c r="C123" s="115"/>
      <c r="D123" s="115"/>
      <c r="E123" s="115"/>
      <c r="F123" s="115"/>
      <c r="G123" s="115"/>
      <c r="H123" s="115"/>
      <c r="I123" s="115"/>
      <c r="J123" s="115"/>
      <c r="K123" s="115"/>
      <c r="L123" s="115"/>
      <c r="M123" s="115"/>
      <c r="N123" s="115"/>
      <c r="O123" s="115"/>
      <c r="P123" s="115"/>
      <c r="Q123" s="115"/>
      <c r="R123" s="115"/>
      <c r="S123" s="115"/>
      <c r="T123" s="115"/>
      <c r="U123" s="115"/>
      <c r="V123" s="115"/>
      <c r="W123" s="115"/>
      <c r="X123" s="115"/>
      <c r="Y123" s="115"/>
      <c r="Z123" s="115"/>
      <c r="AA123" s="115"/>
      <c r="AB123" s="115"/>
    </row>
    <row r="124" spans="1:28" x14ac:dyDescent="0.25">
      <c r="A124" s="115"/>
      <c r="B124" s="115"/>
      <c r="C124" s="115"/>
      <c r="D124" s="115"/>
      <c r="E124" s="115"/>
      <c r="F124" s="115"/>
      <c r="G124" s="115"/>
      <c r="H124" s="115"/>
      <c r="I124" s="115"/>
      <c r="J124" s="115"/>
      <c r="K124" s="115"/>
      <c r="L124" s="115"/>
      <c r="M124" s="115"/>
      <c r="N124" s="115"/>
      <c r="O124" s="115"/>
      <c r="P124" s="115"/>
      <c r="Q124" s="115"/>
      <c r="R124" s="115"/>
      <c r="S124" s="115"/>
      <c r="T124" s="115"/>
      <c r="U124" s="115"/>
      <c r="V124" s="115"/>
      <c r="W124" s="115"/>
      <c r="X124" s="115"/>
      <c r="Y124" s="115"/>
      <c r="Z124" s="115"/>
      <c r="AA124" s="115"/>
      <c r="AB124" s="115"/>
    </row>
    <row r="125" spans="1:28" x14ac:dyDescent="0.25">
      <c r="A125" s="115"/>
      <c r="B125" s="115"/>
      <c r="C125" s="115"/>
      <c r="D125" s="115"/>
      <c r="E125" s="115"/>
      <c r="F125" s="115"/>
      <c r="G125" s="115"/>
      <c r="H125" s="115"/>
      <c r="I125" s="115"/>
      <c r="J125" s="115"/>
      <c r="K125" s="115"/>
      <c r="L125" s="115"/>
      <c r="M125" s="115"/>
      <c r="N125" s="115"/>
      <c r="O125" s="115"/>
      <c r="P125" s="115"/>
      <c r="Q125" s="115"/>
      <c r="R125" s="115"/>
      <c r="S125" s="115"/>
      <c r="T125" s="115"/>
      <c r="U125" s="115"/>
      <c r="V125" s="115"/>
      <c r="W125" s="115"/>
      <c r="X125" s="115"/>
      <c r="Y125" s="115"/>
      <c r="Z125" s="115"/>
      <c r="AA125" s="115"/>
      <c r="AB125" s="115"/>
    </row>
    <row r="126" spans="1:28" x14ac:dyDescent="0.25">
      <c r="A126" s="115"/>
      <c r="B126" s="115"/>
      <c r="C126" s="115"/>
      <c r="D126" s="115"/>
      <c r="E126" s="115"/>
      <c r="F126" s="115"/>
      <c r="G126" s="115"/>
      <c r="H126" s="115"/>
      <c r="I126" s="115"/>
      <c r="J126" s="115"/>
      <c r="K126" s="115"/>
      <c r="L126" s="115"/>
      <c r="M126" s="115"/>
      <c r="N126" s="115"/>
      <c r="O126" s="115"/>
      <c r="P126" s="115"/>
      <c r="Q126" s="115"/>
      <c r="R126" s="115"/>
      <c r="S126" s="115"/>
      <c r="T126" s="115"/>
      <c r="U126" s="115"/>
      <c r="V126" s="115"/>
      <c r="W126" s="115"/>
      <c r="X126" s="115"/>
      <c r="Y126" s="115"/>
      <c r="Z126" s="115"/>
      <c r="AA126" s="115"/>
      <c r="AB126" s="115"/>
    </row>
    <row r="127" spans="1:28" x14ac:dyDescent="0.25">
      <c r="A127" s="115"/>
      <c r="B127" s="115"/>
      <c r="C127" s="115"/>
      <c r="D127" s="115"/>
      <c r="E127" s="115"/>
      <c r="F127" s="115"/>
      <c r="G127" s="115"/>
      <c r="H127" s="115"/>
      <c r="I127" s="115"/>
      <c r="J127" s="115"/>
      <c r="K127" s="115"/>
      <c r="L127" s="115"/>
      <c r="M127" s="115"/>
      <c r="N127" s="115"/>
      <c r="O127" s="115"/>
      <c r="P127" s="115"/>
      <c r="Q127" s="115"/>
      <c r="R127" s="115"/>
      <c r="S127" s="115"/>
      <c r="T127" s="115"/>
      <c r="U127" s="115"/>
      <c r="V127" s="115"/>
      <c r="W127" s="115"/>
      <c r="X127" s="115"/>
      <c r="Y127" s="115"/>
      <c r="Z127" s="115"/>
      <c r="AA127" s="115"/>
      <c r="AB127" s="115"/>
    </row>
    <row r="128" spans="1:28" x14ac:dyDescent="0.25">
      <c r="A128" s="115"/>
      <c r="B128" s="115"/>
      <c r="C128" s="115"/>
      <c r="D128" s="115"/>
      <c r="E128" s="115"/>
      <c r="F128" s="115"/>
      <c r="G128" s="115"/>
      <c r="H128" s="115"/>
      <c r="I128" s="115"/>
      <c r="J128" s="115"/>
      <c r="K128" s="115"/>
      <c r="L128" s="115"/>
      <c r="M128" s="115"/>
      <c r="N128" s="115"/>
      <c r="O128" s="115"/>
      <c r="P128" s="115"/>
      <c r="Q128" s="115"/>
      <c r="R128" s="115"/>
      <c r="S128" s="115"/>
      <c r="T128" s="115"/>
      <c r="U128" s="115"/>
      <c r="V128" s="115"/>
      <c r="W128" s="115"/>
      <c r="X128" s="115"/>
      <c r="Y128" s="115"/>
      <c r="Z128" s="115"/>
      <c r="AA128" s="115"/>
      <c r="AB128" s="115"/>
    </row>
    <row r="129" spans="1:28" x14ac:dyDescent="0.25">
      <c r="A129" s="115"/>
      <c r="B129" s="115"/>
      <c r="C129" s="115"/>
      <c r="D129" s="115"/>
      <c r="E129" s="115"/>
      <c r="F129" s="115"/>
      <c r="G129" s="115"/>
      <c r="H129" s="115"/>
      <c r="I129" s="115"/>
      <c r="J129" s="115"/>
      <c r="K129" s="115"/>
      <c r="L129" s="115"/>
      <c r="M129" s="115"/>
      <c r="N129" s="115"/>
      <c r="O129" s="115"/>
      <c r="P129" s="115"/>
      <c r="Q129" s="115"/>
      <c r="R129" s="115"/>
      <c r="S129" s="115"/>
      <c r="T129" s="115"/>
      <c r="U129" s="115"/>
      <c r="V129" s="115"/>
      <c r="W129" s="115"/>
      <c r="X129" s="115"/>
      <c r="Y129" s="115"/>
      <c r="Z129" s="115"/>
      <c r="AA129" s="115"/>
      <c r="AB129" s="115"/>
    </row>
    <row r="130" spans="1:28" x14ac:dyDescent="0.25">
      <c r="A130" s="115"/>
      <c r="B130" s="115"/>
      <c r="C130" s="115"/>
      <c r="D130" s="115"/>
      <c r="E130" s="115"/>
      <c r="F130" s="115"/>
      <c r="G130" s="115"/>
      <c r="H130" s="115"/>
      <c r="I130" s="115"/>
      <c r="J130" s="115"/>
      <c r="K130" s="115"/>
      <c r="L130" s="115"/>
      <c r="M130" s="115"/>
      <c r="N130" s="115"/>
      <c r="O130" s="115"/>
      <c r="P130" s="115"/>
      <c r="Q130" s="115"/>
      <c r="R130" s="115"/>
      <c r="S130" s="115"/>
      <c r="T130" s="115"/>
      <c r="U130" s="115"/>
      <c r="V130" s="115"/>
      <c r="W130" s="115"/>
      <c r="X130" s="115"/>
      <c r="Y130" s="115"/>
      <c r="Z130" s="115"/>
      <c r="AA130" s="115"/>
      <c r="AB130" s="115"/>
    </row>
    <row r="131" spans="1:28" x14ac:dyDescent="0.25">
      <c r="A131" s="115"/>
      <c r="B131" s="115"/>
      <c r="C131" s="115"/>
      <c r="D131" s="115"/>
      <c r="E131" s="115"/>
      <c r="F131" s="115"/>
      <c r="G131" s="115"/>
      <c r="H131" s="115"/>
      <c r="I131" s="115"/>
      <c r="J131" s="115"/>
      <c r="K131" s="115"/>
      <c r="L131" s="115"/>
      <c r="M131" s="115"/>
      <c r="N131" s="115"/>
      <c r="O131" s="115"/>
      <c r="P131" s="115"/>
      <c r="Q131" s="115"/>
      <c r="R131" s="115"/>
      <c r="S131" s="115"/>
      <c r="T131" s="115"/>
      <c r="U131" s="115"/>
      <c r="V131" s="115"/>
      <c r="W131" s="115"/>
      <c r="X131" s="115"/>
      <c r="Y131" s="115"/>
      <c r="Z131" s="115"/>
      <c r="AA131" s="115"/>
      <c r="AB131" s="115"/>
    </row>
    <row r="132" spans="1:28" x14ac:dyDescent="0.25">
      <c r="A132" s="115"/>
      <c r="B132" s="115"/>
      <c r="C132" s="115"/>
      <c r="D132" s="115"/>
      <c r="E132" s="115"/>
      <c r="F132" s="115"/>
      <c r="G132" s="115"/>
      <c r="H132" s="115"/>
      <c r="I132" s="115"/>
      <c r="J132" s="115"/>
      <c r="K132" s="115"/>
      <c r="L132" s="115"/>
      <c r="M132" s="115"/>
      <c r="N132" s="115"/>
      <c r="O132" s="115"/>
      <c r="P132" s="115"/>
      <c r="Q132" s="115"/>
      <c r="R132" s="115"/>
      <c r="S132" s="115"/>
      <c r="T132" s="115"/>
      <c r="U132" s="115"/>
      <c r="V132" s="115"/>
      <c r="W132" s="115"/>
      <c r="X132" s="115"/>
      <c r="Y132" s="115"/>
      <c r="Z132" s="115"/>
      <c r="AA132" s="115"/>
      <c r="AB132" s="115"/>
    </row>
    <row r="133" spans="1:28" x14ac:dyDescent="0.25">
      <c r="A133" s="115"/>
      <c r="B133" s="115"/>
      <c r="C133" s="115"/>
      <c r="D133" s="115"/>
      <c r="E133" s="115"/>
      <c r="F133" s="115"/>
      <c r="G133" s="115"/>
      <c r="H133" s="115"/>
      <c r="I133" s="115"/>
      <c r="J133" s="115"/>
      <c r="K133" s="115"/>
      <c r="L133" s="115"/>
      <c r="M133" s="115"/>
      <c r="N133" s="115"/>
      <c r="O133" s="115"/>
      <c r="P133" s="115"/>
      <c r="Q133" s="115"/>
      <c r="R133" s="115"/>
      <c r="S133" s="115"/>
      <c r="T133" s="115"/>
      <c r="U133" s="115"/>
      <c r="V133" s="115"/>
      <c r="W133" s="115"/>
      <c r="X133" s="115"/>
      <c r="Y133" s="115"/>
      <c r="Z133" s="115"/>
      <c r="AA133" s="115"/>
      <c r="AB133" s="115"/>
    </row>
    <row r="134" spans="1:28" x14ac:dyDescent="0.25">
      <c r="A134" s="115"/>
      <c r="B134" s="115"/>
      <c r="C134" s="115"/>
      <c r="D134" s="115"/>
      <c r="E134" s="115"/>
      <c r="F134" s="115"/>
      <c r="G134" s="115"/>
      <c r="H134" s="115"/>
      <c r="I134" s="115"/>
      <c r="J134" s="115"/>
      <c r="K134" s="115"/>
      <c r="L134" s="115"/>
      <c r="M134" s="115"/>
      <c r="N134" s="115"/>
      <c r="O134" s="115"/>
      <c r="P134" s="115"/>
      <c r="Q134" s="115"/>
      <c r="R134" s="115"/>
      <c r="S134" s="115"/>
      <c r="T134" s="115"/>
      <c r="U134" s="115"/>
      <c r="V134" s="115"/>
      <c r="W134" s="115"/>
      <c r="X134" s="115"/>
      <c r="Y134" s="115"/>
      <c r="Z134" s="115"/>
      <c r="AA134" s="115"/>
      <c r="AB134" s="115"/>
    </row>
    <row r="135" spans="1:28" x14ac:dyDescent="0.25">
      <c r="A135" s="115"/>
      <c r="B135" s="115"/>
      <c r="C135" s="115"/>
      <c r="D135" s="115"/>
      <c r="E135" s="115"/>
      <c r="F135" s="115"/>
      <c r="G135" s="115"/>
      <c r="H135" s="115"/>
      <c r="I135" s="115"/>
      <c r="J135" s="115"/>
      <c r="K135" s="115"/>
      <c r="L135" s="115"/>
      <c r="M135" s="115"/>
      <c r="N135" s="115"/>
      <c r="O135" s="115"/>
      <c r="P135" s="115"/>
      <c r="Q135" s="115"/>
      <c r="R135" s="115"/>
      <c r="S135" s="115"/>
      <c r="T135" s="115"/>
      <c r="U135" s="115"/>
      <c r="V135" s="115"/>
      <c r="W135" s="115"/>
      <c r="X135" s="115"/>
      <c r="Y135" s="115"/>
      <c r="Z135" s="115"/>
      <c r="AA135" s="115"/>
      <c r="AB135" s="115"/>
    </row>
    <row r="136" spans="1:28" x14ac:dyDescent="0.25">
      <c r="A136" s="115"/>
      <c r="B136" s="115"/>
      <c r="C136" s="115"/>
      <c r="D136" s="115"/>
      <c r="E136" s="115"/>
      <c r="F136" s="115"/>
      <c r="G136" s="115"/>
      <c r="H136" s="115"/>
      <c r="I136" s="115"/>
      <c r="J136" s="115"/>
      <c r="K136" s="115"/>
      <c r="L136" s="115"/>
      <c r="M136" s="115"/>
      <c r="N136" s="115"/>
      <c r="O136" s="115"/>
      <c r="P136" s="115"/>
      <c r="Q136" s="115"/>
      <c r="R136" s="115"/>
      <c r="S136" s="115"/>
      <c r="T136" s="115"/>
      <c r="U136" s="115"/>
      <c r="V136" s="115"/>
      <c r="W136" s="115"/>
      <c r="X136" s="115"/>
      <c r="Y136" s="115"/>
      <c r="Z136" s="115"/>
      <c r="AA136" s="115"/>
      <c r="AB136" s="115"/>
    </row>
    <row r="137" spans="1:28" x14ac:dyDescent="0.25">
      <c r="A137" s="115"/>
      <c r="B137" s="115"/>
      <c r="C137" s="115"/>
      <c r="D137" s="115"/>
      <c r="E137" s="115"/>
      <c r="F137" s="115"/>
      <c r="G137" s="115"/>
      <c r="H137" s="115"/>
      <c r="I137" s="115"/>
      <c r="J137" s="115"/>
      <c r="K137" s="115"/>
      <c r="L137" s="115"/>
      <c r="M137" s="115"/>
      <c r="N137" s="115"/>
      <c r="O137" s="115"/>
      <c r="P137" s="115"/>
      <c r="Q137" s="115"/>
      <c r="R137" s="115"/>
      <c r="S137" s="115"/>
      <c r="T137" s="115"/>
      <c r="U137" s="115"/>
      <c r="V137" s="115"/>
      <c r="W137" s="115"/>
      <c r="X137" s="115"/>
      <c r="Y137" s="115"/>
      <c r="Z137" s="115"/>
      <c r="AA137" s="115"/>
      <c r="AB137" s="115"/>
    </row>
    <row r="138" spans="1:28" x14ac:dyDescent="0.25">
      <c r="A138" s="115"/>
      <c r="B138" s="115"/>
      <c r="C138" s="115"/>
      <c r="D138" s="115"/>
      <c r="E138" s="115"/>
      <c r="F138" s="115"/>
      <c r="G138" s="115"/>
      <c r="H138" s="115"/>
      <c r="I138" s="115"/>
      <c r="J138" s="115"/>
      <c r="K138" s="115"/>
      <c r="L138" s="115"/>
      <c r="M138" s="115"/>
      <c r="N138" s="115"/>
      <c r="O138" s="115"/>
      <c r="P138" s="115"/>
      <c r="Q138" s="115"/>
      <c r="R138" s="115"/>
      <c r="S138" s="115"/>
      <c r="T138" s="115"/>
      <c r="U138" s="115"/>
      <c r="V138" s="115"/>
      <c r="W138" s="115"/>
      <c r="X138" s="115"/>
      <c r="Y138" s="115"/>
      <c r="Z138" s="115"/>
      <c r="AA138" s="115"/>
      <c r="AB138" s="115"/>
    </row>
    <row r="139" spans="1:28" x14ac:dyDescent="0.25">
      <c r="A139" s="115"/>
      <c r="B139" s="115"/>
      <c r="C139" s="115"/>
      <c r="D139" s="115"/>
      <c r="E139" s="115"/>
      <c r="F139" s="115"/>
      <c r="G139" s="115"/>
      <c r="H139" s="115"/>
      <c r="I139" s="115"/>
      <c r="J139" s="115"/>
      <c r="K139" s="115"/>
      <c r="L139" s="115"/>
      <c r="M139" s="115"/>
      <c r="N139" s="115"/>
      <c r="O139" s="115"/>
      <c r="P139" s="115"/>
      <c r="Q139" s="115"/>
      <c r="R139" s="115"/>
      <c r="S139" s="115"/>
      <c r="T139" s="115"/>
      <c r="U139" s="115"/>
      <c r="V139" s="115"/>
      <c r="W139" s="115"/>
      <c r="X139" s="115"/>
      <c r="Y139" s="115"/>
      <c r="Z139" s="115"/>
      <c r="AA139" s="115"/>
      <c r="AB139" s="115"/>
    </row>
    <row r="140" spans="1:28" x14ac:dyDescent="0.25">
      <c r="A140" s="115"/>
      <c r="B140" s="115"/>
      <c r="C140" s="115"/>
      <c r="D140" s="115"/>
      <c r="E140" s="115"/>
      <c r="F140" s="115"/>
      <c r="G140" s="115"/>
      <c r="H140" s="115"/>
      <c r="I140" s="115"/>
      <c r="J140" s="115"/>
      <c r="K140" s="115"/>
      <c r="L140" s="115"/>
      <c r="M140" s="115"/>
      <c r="N140" s="115"/>
      <c r="O140" s="115"/>
      <c r="P140" s="115"/>
      <c r="Q140" s="115"/>
      <c r="R140" s="115"/>
      <c r="S140" s="115"/>
      <c r="T140" s="115"/>
      <c r="U140" s="115"/>
      <c r="V140" s="115"/>
      <c r="W140" s="115"/>
      <c r="X140" s="115"/>
      <c r="Y140" s="115"/>
      <c r="Z140" s="115"/>
      <c r="AA140" s="115"/>
      <c r="AB140" s="115"/>
    </row>
    <row r="141" spans="1:28" x14ac:dyDescent="0.25">
      <c r="A141" s="115"/>
      <c r="B141" s="115"/>
      <c r="C141" s="115"/>
      <c r="D141" s="115"/>
      <c r="E141" s="115"/>
      <c r="F141" s="115"/>
      <c r="G141" s="115"/>
      <c r="H141" s="115"/>
      <c r="I141" s="115"/>
      <c r="J141" s="115"/>
      <c r="K141" s="115"/>
      <c r="L141" s="115"/>
      <c r="M141" s="115"/>
      <c r="N141" s="115"/>
      <c r="O141" s="115"/>
      <c r="P141" s="115"/>
      <c r="Q141" s="115"/>
      <c r="R141" s="115"/>
      <c r="S141" s="115"/>
      <c r="T141" s="115"/>
      <c r="U141" s="115"/>
      <c r="V141" s="115"/>
      <c r="W141" s="115"/>
      <c r="X141" s="115"/>
      <c r="Y141" s="115"/>
      <c r="Z141" s="115"/>
      <c r="AA141" s="115"/>
      <c r="AB141" s="115"/>
    </row>
    <row r="142" spans="1:28" x14ac:dyDescent="0.25">
      <c r="A142" s="115"/>
      <c r="B142" s="115"/>
      <c r="C142" s="115"/>
      <c r="D142" s="115"/>
      <c r="E142" s="115"/>
      <c r="F142" s="115"/>
      <c r="G142" s="115"/>
      <c r="H142" s="115"/>
      <c r="I142" s="115"/>
      <c r="J142" s="115"/>
      <c r="K142" s="115"/>
      <c r="L142" s="115"/>
      <c r="M142" s="115"/>
      <c r="N142" s="115"/>
      <c r="O142" s="115"/>
      <c r="P142" s="115"/>
      <c r="Q142" s="115"/>
      <c r="R142" s="115"/>
      <c r="S142" s="115"/>
      <c r="T142" s="115"/>
      <c r="U142" s="115"/>
      <c r="V142" s="115"/>
      <c r="W142" s="115"/>
      <c r="X142" s="115"/>
      <c r="Y142" s="115"/>
      <c r="Z142" s="115"/>
      <c r="AA142" s="115"/>
      <c r="AB142" s="115"/>
    </row>
    <row r="143" spans="1:28" x14ac:dyDescent="0.25">
      <c r="A143" s="115"/>
      <c r="B143" s="115"/>
      <c r="C143" s="115"/>
      <c r="D143" s="115"/>
      <c r="E143" s="115"/>
      <c r="F143" s="115"/>
      <c r="G143" s="115"/>
      <c r="H143" s="115"/>
      <c r="I143" s="115"/>
      <c r="J143" s="115"/>
      <c r="K143" s="115"/>
      <c r="L143" s="115"/>
      <c r="M143" s="115"/>
      <c r="N143" s="115"/>
      <c r="O143" s="115"/>
      <c r="P143" s="115"/>
      <c r="Q143" s="115"/>
      <c r="R143" s="115"/>
      <c r="S143" s="115"/>
      <c r="T143" s="115"/>
      <c r="U143" s="115"/>
      <c r="V143" s="115"/>
      <c r="W143" s="115"/>
      <c r="X143" s="115"/>
      <c r="Y143" s="115"/>
      <c r="Z143" s="115"/>
      <c r="AA143" s="115"/>
      <c r="AB143" s="115"/>
    </row>
    <row r="144" spans="1:28" x14ac:dyDescent="0.25">
      <c r="A144" s="115"/>
      <c r="B144" s="115"/>
      <c r="C144" s="115"/>
      <c r="D144" s="115"/>
      <c r="E144" s="115"/>
      <c r="F144" s="115"/>
      <c r="G144" s="115"/>
      <c r="H144" s="115"/>
      <c r="I144" s="115"/>
      <c r="J144" s="115"/>
      <c r="K144" s="115"/>
      <c r="L144" s="115"/>
      <c r="M144" s="115"/>
      <c r="N144" s="115"/>
      <c r="O144" s="115"/>
      <c r="P144" s="115"/>
      <c r="Q144" s="115"/>
      <c r="R144" s="115"/>
      <c r="S144" s="115"/>
      <c r="T144" s="115"/>
      <c r="U144" s="115"/>
      <c r="V144" s="115"/>
      <c r="W144" s="115"/>
      <c r="X144" s="115"/>
      <c r="Y144" s="115"/>
      <c r="Z144" s="115"/>
      <c r="AA144" s="115"/>
      <c r="AB144" s="115"/>
    </row>
    <row r="145" spans="1:28" x14ac:dyDescent="0.25">
      <c r="A145" s="115"/>
      <c r="B145" s="115"/>
      <c r="C145" s="115"/>
      <c r="D145" s="115"/>
      <c r="E145" s="115"/>
      <c r="F145" s="115"/>
      <c r="G145" s="115"/>
      <c r="H145" s="115"/>
      <c r="I145" s="115"/>
      <c r="J145" s="115"/>
      <c r="K145" s="115"/>
      <c r="L145" s="115"/>
      <c r="M145" s="115"/>
      <c r="N145" s="115"/>
      <c r="O145" s="115"/>
      <c r="P145" s="115"/>
      <c r="Q145" s="115"/>
      <c r="R145" s="115"/>
      <c r="S145" s="115"/>
      <c r="T145" s="115"/>
      <c r="U145" s="115"/>
      <c r="V145" s="115"/>
      <c r="W145" s="115"/>
      <c r="X145" s="115"/>
      <c r="Y145" s="115"/>
      <c r="Z145" s="115"/>
      <c r="AA145" s="115"/>
      <c r="AB145" s="115"/>
    </row>
    <row r="146" spans="1:28" x14ac:dyDescent="0.25">
      <c r="A146" s="115"/>
      <c r="B146" s="115"/>
      <c r="C146" s="115"/>
      <c r="D146" s="115"/>
      <c r="E146" s="115"/>
      <c r="F146" s="115"/>
      <c r="G146" s="115"/>
      <c r="H146" s="115"/>
      <c r="I146" s="115"/>
      <c r="J146" s="115"/>
      <c r="K146" s="115"/>
      <c r="L146" s="115"/>
      <c r="M146" s="115"/>
      <c r="N146" s="115"/>
      <c r="O146" s="115"/>
      <c r="P146" s="115"/>
      <c r="Q146" s="115"/>
      <c r="R146" s="115"/>
      <c r="S146" s="115"/>
      <c r="T146" s="115"/>
      <c r="U146" s="115"/>
      <c r="V146" s="115"/>
      <c r="W146" s="115"/>
      <c r="X146" s="115"/>
      <c r="Y146" s="115"/>
      <c r="Z146" s="115"/>
      <c r="AA146" s="115"/>
      <c r="AB146" s="115"/>
    </row>
    <row r="147" spans="1:28" x14ac:dyDescent="0.25">
      <c r="A147" s="115"/>
      <c r="B147" s="115"/>
      <c r="C147" s="115"/>
      <c r="D147" s="115"/>
      <c r="E147" s="115"/>
      <c r="F147" s="115"/>
      <c r="G147" s="115"/>
      <c r="H147" s="115"/>
      <c r="I147" s="115"/>
      <c r="J147" s="115"/>
      <c r="K147" s="115"/>
      <c r="L147" s="115"/>
      <c r="M147" s="115"/>
      <c r="N147" s="115"/>
      <c r="O147" s="115"/>
      <c r="P147" s="115"/>
      <c r="Q147" s="115"/>
      <c r="R147" s="115"/>
      <c r="S147" s="115"/>
      <c r="T147" s="115"/>
      <c r="U147" s="115"/>
      <c r="V147" s="115"/>
      <c r="W147" s="115"/>
      <c r="X147" s="115"/>
      <c r="Y147" s="115"/>
      <c r="Z147" s="115"/>
      <c r="AA147" s="115"/>
      <c r="AB147" s="115"/>
    </row>
    <row r="148" spans="1:28" x14ac:dyDescent="0.25">
      <c r="A148" s="115"/>
      <c r="B148" s="115"/>
      <c r="C148" s="115"/>
      <c r="D148" s="115"/>
      <c r="E148" s="115"/>
      <c r="F148" s="115"/>
      <c r="G148" s="115"/>
      <c r="H148" s="115"/>
      <c r="I148" s="115"/>
      <c r="J148" s="115"/>
      <c r="K148" s="115"/>
      <c r="L148" s="115"/>
      <c r="M148" s="115"/>
      <c r="N148" s="115"/>
      <c r="O148" s="115"/>
      <c r="P148" s="115"/>
      <c r="Q148" s="115"/>
      <c r="R148" s="115"/>
      <c r="S148" s="115"/>
      <c r="T148" s="115"/>
      <c r="U148" s="115"/>
      <c r="V148" s="115"/>
      <c r="W148" s="115"/>
      <c r="X148" s="115"/>
      <c r="Y148" s="115"/>
      <c r="Z148" s="115"/>
      <c r="AA148" s="115"/>
      <c r="AB148" s="115"/>
    </row>
    <row r="149" spans="1:28" x14ac:dyDescent="0.25">
      <c r="A149" s="115"/>
      <c r="B149" s="115"/>
      <c r="C149" s="115"/>
      <c r="D149" s="115"/>
      <c r="E149" s="115"/>
      <c r="F149" s="115"/>
      <c r="G149" s="115"/>
      <c r="H149" s="115"/>
      <c r="I149" s="115"/>
      <c r="J149" s="115"/>
      <c r="K149" s="115"/>
      <c r="L149" s="115"/>
      <c r="M149" s="115"/>
      <c r="N149" s="115"/>
      <c r="O149" s="115"/>
      <c r="P149" s="115"/>
      <c r="Q149" s="115"/>
      <c r="R149" s="115"/>
      <c r="S149" s="115"/>
      <c r="T149" s="115"/>
      <c r="U149" s="115"/>
      <c r="V149" s="115"/>
      <c r="W149" s="115"/>
      <c r="X149" s="115"/>
      <c r="Y149" s="115"/>
      <c r="Z149" s="115"/>
      <c r="AA149" s="115"/>
      <c r="AB149" s="115"/>
    </row>
    <row r="150" spans="1:28" x14ac:dyDescent="0.25">
      <c r="A150" s="115"/>
      <c r="B150" s="115"/>
      <c r="C150" s="115"/>
      <c r="D150" s="115"/>
      <c r="E150" s="115"/>
      <c r="F150" s="115"/>
      <c r="G150" s="115"/>
      <c r="H150" s="115"/>
      <c r="I150" s="115"/>
      <c r="J150" s="115"/>
      <c r="K150" s="115"/>
      <c r="L150" s="115"/>
      <c r="M150" s="115"/>
      <c r="N150" s="115"/>
      <c r="O150" s="115"/>
      <c r="P150" s="115"/>
      <c r="Q150" s="115"/>
      <c r="R150" s="115"/>
      <c r="S150" s="115"/>
      <c r="T150" s="115"/>
      <c r="U150" s="115"/>
      <c r="V150" s="115"/>
      <c r="W150" s="115"/>
      <c r="X150" s="115"/>
      <c r="Y150" s="115"/>
      <c r="Z150" s="115"/>
      <c r="AA150" s="115"/>
      <c r="AB150" s="115"/>
    </row>
    <row r="151" spans="1:28" x14ac:dyDescent="0.25">
      <c r="A151" s="115"/>
      <c r="B151" s="115"/>
      <c r="C151" s="115"/>
      <c r="D151" s="115"/>
      <c r="E151" s="115"/>
      <c r="F151" s="115"/>
      <c r="G151" s="115"/>
      <c r="H151" s="115"/>
      <c r="I151" s="115"/>
      <c r="J151" s="115"/>
      <c r="K151" s="115"/>
      <c r="L151" s="115"/>
      <c r="M151" s="115"/>
      <c r="N151" s="115"/>
      <c r="O151" s="115"/>
      <c r="P151" s="115"/>
      <c r="Q151" s="115"/>
      <c r="R151" s="115"/>
      <c r="S151" s="115"/>
      <c r="T151" s="115"/>
      <c r="U151" s="115"/>
      <c r="V151" s="115"/>
      <c r="W151" s="115"/>
      <c r="X151" s="115"/>
      <c r="Y151" s="115"/>
      <c r="Z151" s="115"/>
      <c r="AA151" s="115"/>
      <c r="AB151" s="115"/>
    </row>
    <row r="152" spans="1:28" x14ac:dyDescent="0.25">
      <c r="A152" s="115"/>
      <c r="B152" s="115"/>
      <c r="C152" s="115"/>
      <c r="D152" s="115"/>
      <c r="E152" s="115"/>
      <c r="F152" s="115"/>
      <c r="G152" s="115"/>
      <c r="H152" s="115"/>
      <c r="I152" s="115"/>
      <c r="J152" s="115"/>
      <c r="K152" s="115"/>
      <c r="L152" s="115"/>
      <c r="M152" s="115"/>
      <c r="N152" s="115"/>
      <c r="O152" s="115"/>
      <c r="P152" s="115"/>
      <c r="Q152" s="115"/>
      <c r="R152" s="115"/>
      <c r="S152" s="115"/>
      <c r="T152" s="115"/>
      <c r="U152" s="115"/>
      <c r="V152" s="115"/>
      <c r="W152" s="115"/>
      <c r="X152" s="115"/>
      <c r="Y152" s="115"/>
      <c r="Z152" s="115"/>
      <c r="AA152" s="115"/>
      <c r="AB152" s="115"/>
    </row>
    <row r="153" spans="1:28" x14ac:dyDescent="0.25">
      <c r="A153" s="115"/>
      <c r="B153" s="115"/>
      <c r="C153" s="115"/>
      <c r="D153" s="115"/>
      <c r="E153" s="115"/>
      <c r="F153" s="115"/>
      <c r="G153" s="115"/>
      <c r="H153" s="115"/>
      <c r="I153" s="115"/>
      <c r="J153" s="115"/>
      <c r="K153" s="115"/>
      <c r="L153" s="115"/>
      <c r="M153" s="115"/>
      <c r="N153" s="115"/>
      <c r="O153" s="115"/>
      <c r="P153" s="115"/>
      <c r="Q153" s="115"/>
      <c r="R153" s="115"/>
      <c r="S153" s="115"/>
      <c r="T153" s="115"/>
      <c r="U153" s="115"/>
      <c r="V153" s="115"/>
      <c r="W153" s="115"/>
      <c r="X153" s="115"/>
      <c r="Y153" s="115"/>
      <c r="Z153" s="115"/>
      <c r="AA153" s="115"/>
      <c r="AB153" s="115"/>
    </row>
    <row r="154" spans="1:28" x14ac:dyDescent="0.25">
      <c r="A154" s="115"/>
      <c r="B154" s="115"/>
      <c r="C154" s="115"/>
      <c r="D154" s="115"/>
      <c r="E154" s="115"/>
      <c r="F154" s="115"/>
      <c r="G154" s="115"/>
      <c r="H154" s="115"/>
      <c r="I154" s="115"/>
      <c r="J154" s="115"/>
      <c r="K154" s="115"/>
      <c r="L154" s="115"/>
      <c r="M154" s="115"/>
      <c r="N154" s="115"/>
      <c r="O154" s="115"/>
      <c r="P154" s="115"/>
      <c r="Q154" s="115"/>
      <c r="R154" s="115"/>
      <c r="S154" s="115"/>
      <c r="T154" s="115"/>
      <c r="U154" s="115"/>
      <c r="V154" s="115"/>
      <c r="W154" s="115"/>
      <c r="X154" s="115"/>
      <c r="Y154" s="115"/>
      <c r="Z154" s="115"/>
      <c r="AA154" s="115"/>
      <c r="AB154" s="115"/>
    </row>
    <row r="155" spans="1:28" x14ac:dyDescent="0.25">
      <c r="A155" s="115"/>
      <c r="B155" s="115"/>
      <c r="C155" s="115"/>
      <c r="D155" s="115"/>
      <c r="E155" s="115"/>
      <c r="F155" s="115"/>
      <c r="G155" s="115"/>
      <c r="H155" s="115"/>
      <c r="I155" s="115"/>
      <c r="J155" s="115"/>
      <c r="K155" s="115"/>
      <c r="L155" s="115"/>
      <c r="M155" s="115"/>
      <c r="N155" s="115"/>
      <c r="O155" s="115"/>
      <c r="P155" s="115"/>
      <c r="Q155" s="115"/>
      <c r="R155" s="115"/>
      <c r="S155" s="115"/>
      <c r="T155" s="115"/>
      <c r="U155" s="115"/>
      <c r="V155" s="115"/>
      <c r="W155" s="115"/>
      <c r="X155" s="115"/>
      <c r="Y155" s="115"/>
      <c r="Z155" s="115"/>
      <c r="AA155" s="115"/>
      <c r="AB155" s="115"/>
    </row>
    <row r="156" spans="1:28" x14ac:dyDescent="0.25">
      <c r="A156" s="115"/>
      <c r="B156" s="115"/>
      <c r="C156" s="115"/>
      <c r="D156" s="115"/>
      <c r="E156" s="115"/>
      <c r="F156" s="115"/>
      <c r="G156" s="115"/>
      <c r="H156" s="115"/>
      <c r="I156" s="115"/>
      <c r="J156" s="115"/>
      <c r="K156" s="115"/>
      <c r="L156" s="115"/>
      <c r="M156" s="115"/>
      <c r="N156" s="115"/>
      <c r="O156" s="115"/>
      <c r="P156" s="115"/>
      <c r="Q156" s="115"/>
      <c r="R156" s="115"/>
      <c r="S156" s="115"/>
      <c r="T156" s="115"/>
      <c r="U156" s="115"/>
      <c r="V156" s="115"/>
      <c r="W156" s="115"/>
      <c r="X156" s="115"/>
      <c r="Y156" s="115"/>
      <c r="Z156" s="115"/>
      <c r="AA156" s="115"/>
      <c r="AB156" s="115"/>
    </row>
    <row r="157" spans="1:28" x14ac:dyDescent="0.25">
      <c r="A157" s="115"/>
      <c r="B157" s="115"/>
      <c r="C157" s="115"/>
      <c r="D157" s="115"/>
      <c r="E157" s="115"/>
      <c r="F157" s="115"/>
      <c r="G157" s="115"/>
      <c r="H157" s="115"/>
      <c r="I157" s="115"/>
      <c r="J157" s="115"/>
      <c r="K157" s="115"/>
      <c r="L157" s="115"/>
      <c r="M157" s="115"/>
      <c r="N157" s="115"/>
      <c r="O157" s="115"/>
      <c r="P157" s="115"/>
      <c r="Q157" s="115"/>
      <c r="R157" s="115"/>
      <c r="S157" s="115"/>
      <c r="T157" s="115"/>
      <c r="U157" s="115"/>
      <c r="V157" s="115"/>
      <c r="W157" s="115"/>
      <c r="X157" s="115"/>
      <c r="Y157" s="115"/>
      <c r="Z157" s="115"/>
      <c r="AA157" s="115"/>
      <c r="AB157" s="115"/>
    </row>
    <row r="158" spans="1:28" x14ac:dyDescent="0.25">
      <c r="A158" s="115"/>
      <c r="B158" s="115"/>
      <c r="C158" s="115"/>
      <c r="D158" s="115"/>
      <c r="E158" s="115"/>
      <c r="F158" s="115"/>
      <c r="G158" s="115"/>
      <c r="H158" s="115"/>
      <c r="I158" s="115"/>
      <c r="J158" s="115"/>
      <c r="K158" s="115"/>
      <c r="L158" s="115"/>
      <c r="M158" s="115"/>
      <c r="N158" s="115"/>
      <c r="O158" s="115"/>
      <c r="P158" s="115"/>
      <c r="Q158" s="115"/>
      <c r="R158" s="115"/>
      <c r="S158" s="115"/>
      <c r="T158" s="115"/>
      <c r="U158" s="115"/>
      <c r="V158" s="115"/>
      <c r="W158" s="115"/>
      <c r="X158" s="115"/>
      <c r="Y158" s="115"/>
      <c r="Z158" s="115"/>
      <c r="AA158" s="115"/>
      <c r="AB158" s="115"/>
    </row>
    <row r="159" spans="1:28" x14ac:dyDescent="0.25">
      <c r="A159" s="115"/>
      <c r="B159" s="115"/>
      <c r="C159" s="115"/>
      <c r="D159" s="115"/>
      <c r="E159" s="115"/>
      <c r="F159" s="115"/>
      <c r="G159" s="115"/>
      <c r="H159" s="115"/>
      <c r="I159" s="115"/>
      <c r="J159" s="115"/>
      <c r="K159" s="115"/>
      <c r="L159" s="115"/>
      <c r="M159" s="115"/>
      <c r="N159" s="115"/>
      <c r="O159" s="115"/>
      <c r="P159" s="115"/>
      <c r="Q159" s="115"/>
      <c r="R159" s="115"/>
      <c r="S159" s="115"/>
      <c r="T159" s="115"/>
      <c r="U159" s="115"/>
      <c r="V159" s="115"/>
      <c r="W159" s="115"/>
      <c r="X159" s="115"/>
      <c r="Y159" s="115"/>
      <c r="Z159" s="115"/>
      <c r="AA159" s="115"/>
      <c r="AB159" s="115"/>
    </row>
    <row r="160" spans="1:28" x14ac:dyDescent="0.25">
      <c r="A160" s="115"/>
      <c r="B160" s="115"/>
      <c r="C160" s="115"/>
      <c r="D160" s="115"/>
      <c r="E160" s="115"/>
      <c r="F160" s="115"/>
      <c r="G160" s="115"/>
      <c r="H160" s="115"/>
      <c r="I160" s="115"/>
      <c r="J160" s="115"/>
      <c r="K160" s="115"/>
      <c r="L160" s="115"/>
      <c r="M160" s="115"/>
      <c r="N160" s="115"/>
      <c r="O160" s="115"/>
      <c r="P160" s="115"/>
      <c r="Q160" s="115"/>
      <c r="R160" s="115"/>
      <c r="S160" s="115"/>
      <c r="T160" s="115"/>
      <c r="U160" s="115"/>
      <c r="V160" s="115"/>
      <c r="W160" s="115"/>
      <c r="X160" s="115"/>
      <c r="Y160" s="115"/>
      <c r="Z160" s="115"/>
      <c r="AA160" s="115"/>
      <c r="AB160" s="115"/>
    </row>
    <row r="161" spans="1:28" x14ac:dyDescent="0.25">
      <c r="A161" s="115"/>
      <c r="B161" s="115"/>
      <c r="C161" s="115"/>
      <c r="D161" s="115"/>
      <c r="E161" s="115"/>
      <c r="F161" s="115"/>
      <c r="G161" s="115"/>
      <c r="H161" s="115"/>
      <c r="I161" s="115"/>
      <c r="J161" s="115"/>
      <c r="K161" s="115"/>
      <c r="L161" s="115"/>
      <c r="M161" s="115"/>
      <c r="N161" s="115"/>
      <c r="O161" s="115"/>
      <c r="P161" s="115"/>
      <c r="Q161" s="115"/>
      <c r="R161" s="115"/>
      <c r="S161" s="115"/>
      <c r="T161" s="115"/>
      <c r="U161" s="115"/>
      <c r="V161" s="115"/>
      <c r="W161" s="115"/>
      <c r="X161" s="115"/>
      <c r="Y161" s="115"/>
      <c r="Z161" s="115"/>
      <c r="AA161" s="115"/>
      <c r="AB161" s="115"/>
    </row>
    <row r="162" spans="1:28" x14ac:dyDescent="0.25">
      <c r="A162" s="115"/>
      <c r="B162" s="115"/>
      <c r="C162" s="115"/>
      <c r="D162" s="115"/>
      <c r="E162" s="115"/>
      <c r="F162" s="115"/>
      <c r="G162" s="115"/>
      <c r="H162" s="115"/>
      <c r="I162" s="115"/>
      <c r="J162" s="115"/>
      <c r="K162" s="115"/>
      <c r="L162" s="115"/>
      <c r="M162" s="115"/>
      <c r="N162" s="115"/>
      <c r="O162" s="115"/>
      <c r="P162" s="115"/>
      <c r="Q162" s="115"/>
      <c r="R162" s="115"/>
      <c r="S162" s="115"/>
      <c r="T162" s="115"/>
      <c r="U162" s="115"/>
      <c r="V162" s="115"/>
      <c r="W162" s="115"/>
      <c r="X162" s="115"/>
      <c r="Y162" s="115"/>
      <c r="Z162" s="115"/>
      <c r="AA162" s="115"/>
      <c r="AB162" s="115"/>
    </row>
    <row r="163" spans="1:28" x14ac:dyDescent="0.25">
      <c r="A163" s="115"/>
      <c r="B163" s="115"/>
      <c r="C163" s="115"/>
      <c r="D163" s="115"/>
      <c r="E163" s="115"/>
      <c r="F163" s="115"/>
      <c r="G163" s="115"/>
      <c r="H163" s="115"/>
      <c r="I163" s="115"/>
      <c r="J163" s="115"/>
      <c r="K163" s="115"/>
      <c r="L163" s="115"/>
      <c r="M163" s="115"/>
      <c r="N163" s="115"/>
      <c r="O163" s="115"/>
      <c r="P163" s="115"/>
      <c r="Q163" s="115"/>
      <c r="R163" s="115"/>
      <c r="S163" s="115"/>
      <c r="T163" s="115"/>
      <c r="U163" s="115"/>
      <c r="V163" s="115"/>
      <c r="W163" s="115"/>
      <c r="X163" s="115"/>
      <c r="Y163" s="115"/>
      <c r="Z163" s="115"/>
      <c r="AA163" s="115"/>
      <c r="AB163" s="115"/>
    </row>
    <row r="164" spans="1:28" x14ac:dyDescent="0.25">
      <c r="A164" s="115"/>
      <c r="B164" s="115"/>
      <c r="C164" s="115"/>
      <c r="D164" s="115"/>
      <c r="E164" s="115"/>
      <c r="F164" s="115"/>
      <c r="G164" s="115"/>
      <c r="H164" s="115"/>
      <c r="I164" s="115"/>
      <c r="J164" s="115"/>
      <c r="K164" s="115"/>
      <c r="L164" s="115"/>
      <c r="M164" s="115"/>
      <c r="N164" s="115"/>
      <c r="O164" s="115"/>
      <c r="P164" s="115"/>
      <c r="Q164" s="115"/>
      <c r="R164" s="115"/>
      <c r="S164" s="115"/>
      <c r="T164" s="115"/>
      <c r="U164" s="115"/>
      <c r="V164" s="115"/>
      <c r="W164" s="115"/>
      <c r="X164" s="115"/>
      <c r="Y164" s="115"/>
      <c r="Z164" s="115"/>
      <c r="AA164" s="115"/>
      <c r="AB164" s="115"/>
    </row>
    <row r="165" spans="1:28" x14ac:dyDescent="0.25">
      <c r="A165" s="115"/>
      <c r="B165" s="115"/>
      <c r="C165" s="115"/>
      <c r="D165" s="115"/>
      <c r="E165" s="115"/>
      <c r="F165" s="115"/>
      <c r="G165" s="115"/>
      <c r="H165" s="115"/>
      <c r="I165" s="115"/>
      <c r="J165" s="115"/>
      <c r="K165" s="115"/>
      <c r="L165" s="115"/>
      <c r="M165" s="115"/>
      <c r="N165" s="115"/>
      <c r="O165" s="115"/>
      <c r="P165" s="115"/>
      <c r="Q165" s="115"/>
      <c r="R165" s="115"/>
      <c r="S165" s="115"/>
      <c r="T165" s="115"/>
      <c r="U165" s="115"/>
      <c r="V165" s="115"/>
      <c r="W165" s="115"/>
      <c r="X165" s="115"/>
      <c r="Y165" s="115"/>
      <c r="Z165" s="115"/>
      <c r="AA165" s="115"/>
      <c r="AB165" s="115"/>
    </row>
    <row r="166" spans="1:28" x14ac:dyDescent="0.25">
      <c r="A166" s="115"/>
      <c r="B166" s="115"/>
      <c r="C166" s="115"/>
      <c r="D166" s="115"/>
      <c r="E166" s="115"/>
      <c r="F166" s="115"/>
      <c r="G166" s="115"/>
      <c r="H166" s="115"/>
      <c r="I166" s="115"/>
      <c r="J166" s="115"/>
      <c r="K166" s="115"/>
      <c r="L166" s="115"/>
      <c r="M166" s="115"/>
      <c r="N166" s="115"/>
      <c r="O166" s="115"/>
      <c r="P166" s="115"/>
      <c r="Q166" s="115"/>
      <c r="R166" s="115"/>
      <c r="S166" s="115"/>
      <c r="T166" s="115"/>
      <c r="U166" s="115"/>
      <c r="V166" s="115"/>
      <c r="W166" s="115"/>
      <c r="X166" s="115"/>
      <c r="Y166" s="115"/>
      <c r="Z166" s="115"/>
      <c r="AA166" s="115"/>
      <c r="AB166" s="115"/>
    </row>
    <row r="167" spans="1:28" x14ac:dyDescent="0.25">
      <c r="A167" s="115"/>
      <c r="B167" s="115"/>
      <c r="C167" s="115"/>
      <c r="D167" s="115"/>
      <c r="E167" s="115"/>
      <c r="F167" s="115"/>
      <c r="G167" s="115"/>
      <c r="H167" s="115"/>
      <c r="I167" s="115"/>
      <c r="J167" s="115"/>
      <c r="K167" s="115"/>
      <c r="L167" s="115"/>
      <c r="M167" s="115"/>
      <c r="N167" s="115"/>
      <c r="O167" s="115"/>
      <c r="P167" s="115"/>
      <c r="Q167" s="115"/>
      <c r="R167" s="115"/>
      <c r="S167" s="115"/>
      <c r="T167" s="115"/>
      <c r="U167" s="115"/>
      <c r="V167" s="115"/>
      <c r="W167" s="115"/>
      <c r="X167" s="115"/>
      <c r="Y167" s="115"/>
      <c r="Z167" s="115"/>
      <c r="AA167" s="115"/>
      <c r="AB167" s="115"/>
    </row>
    <row r="168" spans="1:28" x14ac:dyDescent="0.25">
      <c r="A168" s="115"/>
      <c r="B168" s="115"/>
      <c r="C168" s="115"/>
      <c r="D168" s="115"/>
      <c r="E168" s="115"/>
      <c r="F168" s="115"/>
      <c r="G168" s="115"/>
      <c r="H168" s="115"/>
      <c r="I168" s="115"/>
      <c r="J168" s="115"/>
      <c r="K168" s="115"/>
      <c r="L168" s="115"/>
      <c r="M168" s="115"/>
      <c r="N168" s="115"/>
      <c r="O168" s="115"/>
      <c r="P168" s="115"/>
      <c r="Q168" s="115"/>
      <c r="R168" s="115"/>
      <c r="S168" s="115"/>
      <c r="T168" s="115"/>
      <c r="U168" s="115"/>
      <c r="V168" s="115"/>
      <c r="W168" s="115"/>
      <c r="X168" s="115"/>
      <c r="Y168" s="115"/>
      <c r="Z168" s="115"/>
      <c r="AA168" s="115"/>
      <c r="AB168" s="115"/>
    </row>
    <row r="169" spans="1:28" x14ac:dyDescent="0.25">
      <c r="A169" s="115"/>
      <c r="B169" s="115"/>
      <c r="C169" s="115"/>
      <c r="D169" s="115"/>
      <c r="E169" s="115"/>
      <c r="F169" s="115"/>
      <c r="G169" s="115"/>
      <c r="H169" s="115"/>
      <c r="I169" s="115"/>
      <c r="J169" s="115"/>
      <c r="K169" s="115"/>
      <c r="L169" s="115"/>
      <c r="M169" s="115"/>
      <c r="N169" s="115"/>
      <c r="O169" s="115"/>
      <c r="P169" s="115"/>
      <c r="Q169" s="115"/>
      <c r="R169" s="115"/>
      <c r="S169" s="115"/>
      <c r="T169" s="115"/>
      <c r="U169" s="115"/>
      <c r="V169" s="115"/>
      <c r="W169" s="115"/>
      <c r="X169" s="115"/>
      <c r="Y169" s="115"/>
      <c r="Z169" s="115"/>
      <c r="AA169" s="115"/>
      <c r="AB169" s="115"/>
    </row>
    <row r="170" spans="1:28" x14ac:dyDescent="0.25">
      <c r="A170" s="115"/>
      <c r="B170" s="115"/>
      <c r="C170" s="115"/>
      <c r="D170" s="115"/>
      <c r="E170" s="115"/>
      <c r="F170" s="115"/>
      <c r="G170" s="115"/>
      <c r="H170" s="115"/>
      <c r="I170" s="115"/>
      <c r="J170" s="115"/>
      <c r="K170" s="115"/>
      <c r="L170" s="115"/>
      <c r="M170" s="115"/>
      <c r="N170" s="115"/>
      <c r="O170" s="115"/>
      <c r="P170" s="115"/>
      <c r="Q170" s="115"/>
      <c r="R170" s="115"/>
      <c r="S170" s="115"/>
      <c r="T170" s="115"/>
      <c r="U170" s="115"/>
      <c r="V170" s="115"/>
      <c r="W170" s="115"/>
      <c r="X170" s="115"/>
      <c r="Y170" s="115"/>
      <c r="Z170" s="115"/>
      <c r="AA170" s="115"/>
      <c r="AB170" s="115"/>
    </row>
    <row r="171" spans="1:28" x14ac:dyDescent="0.25">
      <c r="A171" s="115"/>
      <c r="B171" s="115"/>
      <c r="C171" s="115"/>
      <c r="D171" s="115"/>
      <c r="E171" s="115"/>
      <c r="F171" s="115"/>
      <c r="G171" s="115"/>
      <c r="H171" s="115"/>
      <c r="I171" s="115"/>
      <c r="J171" s="115"/>
      <c r="K171" s="115"/>
      <c r="L171" s="115"/>
      <c r="M171" s="115"/>
      <c r="N171" s="115"/>
      <c r="O171" s="115"/>
      <c r="P171" s="115"/>
      <c r="Q171" s="115"/>
      <c r="R171" s="115"/>
      <c r="S171" s="115"/>
      <c r="T171" s="115"/>
      <c r="U171" s="115"/>
      <c r="V171" s="115"/>
      <c r="W171" s="115"/>
      <c r="X171" s="115"/>
      <c r="Y171" s="115"/>
      <c r="Z171" s="115"/>
      <c r="AA171" s="115"/>
      <c r="AB171" s="115"/>
    </row>
    <row r="172" spans="1:28" x14ac:dyDescent="0.25">
      <c r="A172" s="115"/>
      <c r="B172" s="115"/>
      <c r="C172" s="115"/>
      <c r="D172" s="115"/>
      <c r="E172" s="115"/>
      <c r="F172" s="115"/>
      <c r="G172" s="115"/>
      <c r="H172" s="115"/>
      <c r="I172" s="115"/>
      <c r="J172" s="115"/>
      <c r="K172" s="115"/>
      <c r="L172" s="115"/>
      <c r="M172" s="115"/>
      <c r="N172" s="115"/>
      <c r="O172" s="115"/>
      <c r="P172" s="115"/>
      <c r="Q172" s="115"/>
      <c r="R172" s="115"/>
      <c r="S172" s="115"/>
      <c r="T172" s="115"/>
      <c r="U172" s="115"/>
      <c r="V172" s="115"/>
      <c r="W172" s="115"/>
      <c r="X172" s="115"/>
      <c r="Y172" s="115"/>
      <c r="Z172" s="115"/>
      <c r="AA172" s="115"/>
      <c r="AB172" s="115"/>
    </row>
    <row r="173" spans="1:28" x14ac:dyDescent="0.25">
      <c r="A173" s="115"/>
      <c r="B173" s="115"/>
      <c r="C173" s="115"/>
      <c r="D173" s="115"/>
      <c r="E173" s="115"/>
      <c r="F173" s="115"/>
      <c r="G173" s="115"/>
      <c r="H173" s="115"/>
      <c r="I173" s="115"/>
      <c r="J173" s="115"/>
      <c r="K173" s="115"/>
      <c r="L173" s="115"/>
      <c r="M173" s="115"/>
      <c r="N173" s="115"/>
      <c r="O173" s="115"/>
      <c r="P173" s="115"/>
      <c r="Q173" s="115"/>
      <c r="R173" s="115"/>
      <c r="S173" s="115"/>
      <c r="T173" s="115"/>
      <c r="U173" s="115"/>
      <c r="V173" s="115"/>
      <c r="W173" s="115"/>
      <c r="X173" s="115"/>
      <c r="Y173" s="115"/>
      <c r="Z173" s="115"/>
      <c r="AA173" s="115"/>
      <c r="AB173" s="115"/>
    </row>
    <row r="174" spans="1:28" x14ac:dyDescent="0.25">
      <c r="A174" s="115"/>
      <c r="B174" s="115"/>
      <c r="C174" s="115"/>
      <c r="D174" s="115"/>
      <c r="E174" s="115"/>
      <c r="F174" s="115"/>
      <c r="G174" s="115"/>
      <c r="H174" s="115"/>
      <c r="I174" s="115"/>
      <c r="J174" s="115"/>
      <c r="K174" s="115"/>
      <c r="L174" s="115"/>
      <c r="M174" s="115"/>
      <c r="N174" s="115"/>
      <c r="O174" s="115"/>
      <c r="P174" s="115"/>
      <c r="Q174" s="115"/>
      <c r="R174" s="115"/>
      <c r="S174" s="115"/>
      <c r="T174" s="115"/>
      <c r="U174" s="115"/>
      <c r="V174" s="115"/>
      <c r="W174" s="115"/>
      <c r="X174" s="115"/>
      <c r="Y174" s="115"/>
      <c r="Z174" s="115"/>
      <c r="AA174" s="115"/>
      <c r="AB174" s="115"/>
    </row>
    <row r="175" spans="1:28" x14ac:dyDescent="0.25">
      <c r="A175" s="115"/>
      <c r="B175" s="115"/>
      <c r="C175" s="115"/>
      <c r="D175" s="115"/>
      <c r="E175" s="115"/>
      <c r="F175" s="115"/>
      <c r="G175" s="115"/>
      <c r="H175" s="115"/>
      <c r="I175" s="115"/>
      <c r="J175" s="115"/>
      <c r="K175" s="115"/>
      <c r="L175" s="115"/>
      <c r="M175" s="115"/>
      <c r="N175" s="115"/>
      <c r="O175" s="115"/>
      <c r="P175" s="115"/>
      <c r="Q175" s="115"/>
      <c r="R175" s="115"/>
      <c r="S175" s="115"/>
      <c r="T175" s="115"/>
      <c r="U175" s="115"/>
      <c r="V175" s="115"/>
      <c r="W175" s="115"/>
      <c r="X175" s="115"/>
      <c r="Y175" s="115"/>
      <c r="Z175" s="115"/>
      <c r="AA175" s="115"/>
      <c r="AB175" s="115"/>
    </row>
    <row r="176" spans="1:28" x14ac:dyDescent="0.25">
      <c r="A176" s="115"/>
      <c r="B176" s="115"/>
      <c r="C176" s="115"/>
      <c r="D176" s="115"/>
      <c r="E176" s="115"/>
      <c r="F176" s="115"/>
      <c r="G176" s="115"/>
      <c r="H176" s="115"/>
      <c r="I176" s="115"/>
      <c r="J176" s="115"/>
      <c r="K176" s="115"/>
      <c r="L176" s="115"/>
      <c r="M176" s="115"/>
      <c r="N176" s="115"/>
      <c r="O176" s="115"/>
      <c r="P176" s="115"/>
      <c r="Q176" s="115"/>
      <c r="R176" s="115"/>
      <c r="S176" s="115"/>
      <c r="T176" s="115"/>
      <c r="U176" s="115"/>
      <c r="V176" s="115"/>
      <c r="W176" s="115"/>
      <c r="X176" s="115"/>
      <c r="Y176" s="115"/>
      <c r="Z176" s="115"/>
      <c r="AA176" s="115"/>
      <c r="AB176" s="115"/>
    </row>
    <row r="177" spans="1:28" x14ac:dyDescent="0.25">
      <c r="A177" s="115"/>
      <c r="B177" s="115"/>
      <c r="C177" s="115"/>
      <c r="D177" s="115"/>
      <c r="E177" s="115"/>
      <c r="F177" s="115"/>
      <c r="G177" s="115"/>
      <c r="H177" s="115"/>
      <c r="I177" s="115"/>
      <c r="J177" s="115"/>
      <c r="K177" s="115"/>
      <c r="L177" s="115"/>
      <c r="M177" s="115"/>
      <c r="N177" s="115"/>
      <c r="O177" s="115"/>
      <c r="P177" s="115"/>
      <c r="Q177" s="115"/>
      <c r="R177" s="115"/>
      <c r="S177" s="115"/>
      <c r="T177" s="115"/>
      <c r="U177" s="115"/>
      <c r="V177" s="115"/>
      <c r="W177" s="115"/>
      <c r="X177" s="115"/>
      <c r="Y177" s="115"/>
      <c r="Z177" s="115"/>
      <c r="AA177" s="115"/>
      <c r="AB177" s="115"/>
    </row>
    <row r="178" spans="1:28" x14ac:dyDescent="0.25">
      <c r="A178" s="115"/>
      <c r="B178" s="115"/>
      <c r="C178" s="115"/>
      <c r="D178" s="115"/>
      <c r="E178" s="115"/>
      <c r="F178" s="115"/>
      <c r="G178" s="115"/>
      <c r="H178" s="115"/>
      <c r="I178" s="115"/>
      <c r="J178" s="115"/>
      <c r="K178" s="115"/>
      <c r="L178" s="115"/>
      <c r="M178" s="115"/>
      <c r="N178" s="115"/>
      <c r="O178" s="115"/>
      <c r="P178" s="115"/>
      <c r="Q178" s="115"/>
      <c r="R178" s="115"/>
      <c r="S178" s="115"/>
      <c r="T178" s="115"/>
      <c r="U178" s="115"/>
      <c r="V178" s="115"/>
      <c r="W178" s="115"/>
      <c r="X178" s="115"/>
      <c r="Y178" s="115"/>
      <c r="Z178" s="115"/>
      <c r="AA178" s="115"/>
      <c r="AB178" s="115"/>
    </row>
    <row r="179" spans="1:28" x14ac:dyDescent="0.25">
      <c r="A179" s="115"/>
      <c r="B179" s="115"/>
      <c r="C179" s="115"/>
      <c r="D179" s="115"/>
      <c r="E179" s="115"/>
      <c r="F179" s="115"/>
      <c r="G179" s="115"/>
      <c r="H179" s="115"/>
      <c r="I179" s="115"/>
      <c r="J179" s="115"/>
      <c r="K179" s="115"/>
      <c r="L179" s="115"/>
      <c r="M179" s="115"/>
      <c r="N179" s="115"/>
      <c r="O179" s="115"/>
      <c r="P179" s="115"/>
      <c r="Q179" s="115"/>
      <c r="R179" s="115"/>
      <c r="S179" s="115"/>
      <c r="T179" s="115"/>
      <c r="U179" s="115"/>
      <c r="V179" s="115"/>
      <c r="W179" s="115"/>
      <c r="X179" s="115"/>
      <c r="Y179" s="115"/>
      <c r="Z179" s="115"/>
      <c r="AA179" s="115"/>
      <c r="AB179" s="115"/>
    </row>
    <row r="180" spans="1:28" x14ac:dyDescent="0.25">
      <c r="A180" s="115"/>
      <c r="B180" s="115"/>
      <c r="C180" s="115"/>
      <c r="D180" s="115"/>
      <c r="E180" s="115"/>
      <c r="F180" s="115"/>
      <c r="G180" s="115"/>
      <c r="H180" s="115"/>
      <c r="I180" s="115"/>
      <c r="J180" s="115"/>
      <c r="K180" s="115"/>
      <c r="L180" s="115"/>
      <c r="M180" s="115"/>
      <c r="N180" s="115"/>
      <c r="O180" s="115"/>
      <c r="P180" s="115"/>
      <c r="Q180" s="115"/>
      <c r="R180" s="115"/>
      <c r="S180" s="115"/>
      <c r="T180" s="115"/>
      <c r="U180" s="115"/>
      <c r="V180" s="115"/>
      <c r="W180" s="115"/>
      <c r="X180" s="115"/>
      <c r="Y180" s="115"/>
      <c r="Z180" s="115"/>
      <c r="AA180" s="115"/>
      <c r="AB180" s="115"/>
    </row>
    <row r="181" spans="1:28" x14ac:dyDescent="0.25">
      <c r="A181" s="115"/>
      <c r="B181" s="115"/>
      <c r="C181" s="115"/>
      <c r="D181" s="115"/>
      <c r="E181" s="115"/>
      <c r="F181" s="115"/>
      <c r="G181" s="115"/>
      <c r="H181" s="115"/>
      <c r="I181" s="115"/>
      <c r="J181" s="115"/>
      <c r="K181" s="115"/>
      <c r="L181" s="115"/>
      <c r="M181" s="115"/>
      <c r="N181" s="115"/>
      <c r="O181" s="115"/>
      <c r="P181" s="115"/>
      <c r="Q181" s="115"/>
      <c r="R181" s="115"/>
      <c r="S181" s="115"/>
      <c r="T181" s="115"/>
      <c r="U181" s="115"/>
      <c r="V181" s="115"/>
      <c r="W181" s="115"/>
      <c r="X181" s="115"/>
      <c r="Y181" s="115"/>
      <c r="Z181" s="115"/>
      <c r="AA181" s="115"/>
      <c r="AB181" s="115"/>
    </row>
    <row r="182" spans="1:28" x14ac:dyDescent="0.25">
      <c r="A182" s="115"/>
      <c r="B182" s="115"/>
      <c r="C182" s="115"/>
      <c r="D182" s="115"/>
      <c r="E182" s="115"/>
      <c r="F182" s="115"/>
      <c r="G182" s="115"/>
      <c r="H182" s="115"/>
      <c r="I182" s="115"/>
      <c r="J182" s="115"/>
      <c r="K182" s="115"/>
      <c r="L182" s="115"/>
      <c r="M182" s="115"/>
      <c r="N182" s="115"/>
      <c r="O182" s="115"/>
      <c r="P182" s="115"/>
      <c r="Q182" s="115"/>
      <c r="R182" s="115"/>
      <c r="S182" s="115"/>
      <c r="T182" s="115"/>
      <c r="U182" s="115"/>
      <c r="V182" s="115"/>
      <c r="W182" s="115"/>
      <c r="X182" s="115"/>
      <c r="Y182" s="115"/>
      <c r="Z182" s="115"/>
      <c r="AA182" s="115"/>
      <c r="AB182" s="115"/>
    </row>
    <row r="183" spans="1:28" x14ac:dyDescent="0.25">
      <c r="A183" s="115"/>
      <c r="B183" s="115"/>
      <c r="C183" s="115"/>
      <c r="D183" s="115"/>
      <c r="E183" s="115"/>
      <c r="F183" s="115"/>
      <c r="G183" s="115"/>
      <c r="H183" s="115"/>
      <c r="I183" s="115"/>
      <c r="J183" s="115"/>
      <c r="K183" s="115"/>
      <c r="L183" s="115"/>
      <c r="M183" s="115"/>
      <c r="N183" s="115"/>
      <c r="O183" s="115"/>
      <c r="P183" s="115"/>
      <c r="Q183" s="115"/>
      <c r="R183" s="115"/>
      <c r="S183" s="115"/>
      <c r="T183" s="115"/>
      <c r="U183" s="115"/>
      <c r="V183" s="115"/>
      <c r="W183" s="115"/>
      <c r="X183" s="115"/>
      <c r="Y183" s="115"/>
      <c r="Z183" s="115"/>
      <c r="AA183" s="115"/>
      <c r="AB183" s="115"/>
    </row>
    <row r="184" spans="1:28" x14ac:dyDescent="0.25">
      <c r="A184" s="115"/>
      <c r="B184" s="115"/>
      <c r="C184" s="115"/>
      <c r="D184" s="115"/>
      <c r="E184" s="115"/>
      <c r="F184" s="115"/>
      <c r="G184" s="115"/>
      <c r="H184" s="115"/>
      <c r="I184" s="115"/>
      <c r="J184" s="115"/>
      <c r="K184" s="115"/>
      <c r="L184" s="115"/>
      <c r="M184" s="115"/>
      <c r="N184" s="115"/>
      <c r="O184" s="115"/>
      <c r="P184" s="115"/>
      <c r="Q184" s="115"/>
      <c r="R184" s="115"/>
      <c r="S184" s="115"/>
      <c r="T184" s="115"/>
      <c r="U184" s="115"/>
      <c r="V184" s="115"/>
      <c r="W184" s="115"/>
      <c r="X184" s="115"/>
      <c r="Y184" s="115"/>
      <c r="Z184" s="115"/>
      <c r="AA184" s="115"/>
      <c r="AB184" s="115"/>
    </row>
    <row r="185" spans="1:28" x14ac:dyDescent="0.25">
      <c r="A185" s="115"/>
      <c r="B185" s="115"/>
      <c r="C185" s="115"/>
      <c r="D185" s="115"/>
      <c r="E185" s="115"/>
      <c r="F185" s="115"/>
      <c r="G185" s="115"/>
      <c r="H185" s="115"/>
      <c r="I185" s="115"/>
      <c r="J185" s="115"/>
      <c r="K185" s="115"/>
      <c r="L185" s="115"/>
      <c r="M185" s="115"/>
      <c r="N185" s="115"/>
      <c r="O185" s="115"/>
      <c r="P185" s="115"/>
      <c r="Q185" s="115"/>
      <c r="R185" s="115"/>
      <c r="S185" s="115"/>
      <c r="T185" s="115"/>
      <c r="U185" s="115"/>
      <c r="V185" s="115"/>
      <c r="W185" s="115"/>
      <c r="X185" s="115"/>
      <c r="Y185" s="115"/>
      <c r="Z185" s="115"/>
      <c r="AA185" s="115"/>
      <c r="AB185" s="115"/>
    </row>
    <row r="186" spans="1:28" x14ac:dyDescent="0.25">
      <c r="A186" s="115"/>
      <c r="B186" s="115"/>
      <c r="C186" s="115"/>
      <c r="D186" s="115"/>
      <c r="E186" s="115"/>
      <c r="F186" s="115"/>
      <c r="G186" s="115"/>
      <c r="H186" s="115"/>
      <c r="I186" s="115"/>
      <c r="J186" s="115"/>
      <c r="K186" s="115"/>
      <c r="L186" s="115"/>
      <c r="M186" s="115"/>
      <c r="N186" s="115"/>
      <c r="O186" s="115"/>
      <c r="P186" s="115"/>
      <c r="Q186" s="115"/>
      <c r="R186" s="115"/>
      <c r="S186" s="115"/>
      <c r="T186" s="115"/>
      <c r="U186" s="115"/>
      <c r="V186" s="115"/>
      <c r="W186" s="115"/>
      <c r="X186" s="115"/>
      <c r="Y186" s="115"/>
      <c r="Z186" s="115"/>
      <c r="AA186" s="115"/>
      <c r="AB186" s="115"/>
    </row>
    <row r="187" spans="1:28" x14ac:dyDescent="0.25">
      <c r="A187" s="115"/>
      <c r="B187" s="115"/>
      <c r="C187" s="115"/>
      <c r="D187" s="115"/>
      <c r="E187" s="115"/>
      <c r="F187" s="115"/>
      <c r="G187" s="115"/>
      <c r="H187" s="115"/>
      <c r="I187" s="115"/>
      <c r="J187" s="115"/>
      <c r="K187" s="115"/>
      <c r="L187" s="115"/>
      <c r="M187" s="115"/>
      <c r="N187" s="115"/>
      <c r="O187" s="115"/>
      <c r="P187" s="115"/>
      <c r="Q187" s="115"/>
      <c r="R187" s="115"/>
      <c r="S187" s="115"/>
      <c r="T187" s="115"/>
      <c r="U187" s="115"/>
      <c r="V187" s="115"/>
      <c r="W187" s="115"/>
      <c r="X187" s="115"/>
      <c r="Y187" s="115"/>
      <c r="Z187" s="115"/>
      <c r="AA187" s="115"/>
      <c r="AB187" s="115"/>
    </row>
    <row r="188" spans="1:28" x14ac:dyDescent="0.25">
      <c r="A188" s="115"/>
      <c r="B188" s="115"/>
      <c r="C188" s="115"/>
      <c r="D188" s="115"/>
      <c r="E188" s="115"/>
      <c r="F188" s="115"/>
      <c r="G188" s="115"/>
      <c r="H188" s="115"/>
      <c r="I188" s="115"/>
      <c r="J188" s="115"/>
      <c r="K188" s="115"/>
      <c r="L188" s="115"/>
      <c r="M188" s="115"/>
      <c r="N188" s="115"/>
      <c r="O188" s="115"/>
      <c r="P188" s="115"/>
      <c r="Q188" s="115"/>
      <c r="R188" s="115"/>
      <c r="S188" s="115"/>
      <c r="T188" s="115"/>
      <c r="U188" s="115"/>
      <c r="V188" s="115"/>
      <c r="W188" s="115"/>
      <c r="X188" s="115"/>
      <c r="Y188" s="115"/>
      <c r="Z188" s="115"/>
      <c r="AA188" s="115"/>
      <c r="AB188" s="115"/>
    </row>
    <row r="189" spans="1:28" x14ac:dyDescent="0.25">
      <c r="A189" s="115"/>
      <c r="B189" s="115"/>
      <c r="C189" s="115"/>
      <c r="D189" s="115"/>
      <c r="E189" s="115"/>
      <c r="F189" s="115"/>
      <c r="G189" s="115"/>
      <c r="H189" s="115"/>
      <c r="I189" s="115"/>
      <c r="J189" s="115"/>
      <c r="K189" s="115"/>
      <c r="L189" s="115"/>
      <c r="M189" s="115"/>
      <c r="N189" s="115"/>
      <c r="O189" s="115"/>
      <c r="P189" s="115"/>
      <c r="Q189" s="115"/>
      <c r="R189" s="115"/>
      <c r="S189" s="115"/>
      <c r="T189" s="115"/>
      <c r="U189" s="115"/>
      <c r="V189" s="115"/>
      <c r="W189" s="115"/>
      <c r="X189" s="115"/>
      <c r="Y189" s="115"/>
      <c r="Z189" s="115"/>
      <c r="AA189" s="115"/>
      <c r="AB189" s="115"/>
    </row>
    <row r="190" spans="1:28" x14ac:dyDescent="0.25">
      <c r="A190" s="115"/>
      <c r="B190" s="115"/>
      <c r="C190" s="115"/>
      <c r="D190" s="115"/>
      <c r="E190" s="115"/>
      <c r="F190" s="115"/>
      <c r="G190" s="115"/>
      <c r="H190" s="115"/>
      <c r="I190" s="115"/>
      <c r="J190" s="115"/>
      <c r="K190" s="115"/>
      <c r="L190" s="115"/>
      <c r="M190" s="115"/>
      <c r="N190" s="115"/>
      <c r="O190" s="115"/>
      <c r="P190" s="115"/>
      <c r="Q190" s="115"/>
      <c r="R190" s="115"/>
      <c r="S190" s="115"/>
      <c r="T190" s="115"/>
      <c r="U190" s="115"/>
      <c r="V190" s="115"/>
      <c r="W190" s="115"/>
      <c r="X190" s="115"/>
      <c r="Y190" s="115"/>
      <c r="Z190" s="115"/>
      <c r="AA190" s="115"/>
      <c r="AB190" s="115"/>
    </row>
    <row r="191" spans="1:28" x14ac:dyDescent="0.25">
      <c r="A191" s="115"/>
      <c r="B191" s="115"/>
      <c r="C191" s="115"/>
      <c r="D191" s="115"/>
      <c r="E191" s="115"/>
      <c r="F191" s="115"/>
      <c r="G191" s="115"/>
      <c r="H191" s="115"/>
      <c r="I191" s="115"/>
      <c r="J191" s="115"/>
      <c r="K191" s="115"/>
      <c r="L191" s="115"/>
      <c r="M191" s="115"/>
      <c r="N191" s="115"/>
      <c r="O191" s="115"/>
      <c r="P191" s="115"/>
      <c r="Q191" s="115"/>
      <c r="R191" s="115"/>
      <c r="S191" s="115"/>
      <c r="T191" s="115"/>
      <c r="U191" s="115"/>
      <c r="V191" s="115"/>
      <c r="W191" s="115"/>
      <c r="X191" s="115"/>
      <c r="Y191" s="115"/>
      <c r="Z191" s="115"/>
      <c r="AA191" s="115"/>
      <c r="AB191" s="115"/>
    </row>
    <row r="192" spans="1:28" x14ac:dyDescent="0.25">
      <c r="A192" s="115"/>
      <c r="B192" s="115"/>
      <c r="C192" s="115"/>
      <c r="D192" s="115"/>
      <c r="E192" s="115"/>
      <c r="F192" s="115"/>
      <c r="G192" s="115"/>
      <c r="H192" s="115"/>
      <c r="I192" s="115"/>
      <c r="J192" s="115"/>
      <c r="K192" s="115"/>
      <c r="L192" s="115"/>
      <c r="M192" s="115"/>
      <c r="N192" s="115"/>
      <c r="O192" s="115"/>
      <c r="P192" s="115"/>
      <c r="Q192" s="115"/>
      <c r="R192" s="115"/>
      <c r="S192" s="115"/>
      <c r="T192" s="115"/>
      <c r="U192" s="115"/>
      <c r="V192" s="115"/>
      <c r="W192" s="115"/>
      <c r="X192" s="115"/>
      <c r="Y192" s="115"/>
      <c r="Z192" s="115"/>
      <c r="AA192" s="115"/>
      <c r="AB192" s="115"/>
    </row>
    <row r="193" spans="1:28" x14ac:dyDescent="0.25">
      <c r="A193" s="115"/>
      <c r="B193" s="115"/>
      <c r="C193" s="115"/>
      <c r="D193" s="115"/>
      <c r="E193" s="115"/>
      <c r="F193" s="115"/>
      <c r="G193" s="115"/>
      <c r="H193" s="115"/>
      <c r="I193" s="115"/>
      <c r="J193" s="115"/>
      <c r="K193" s="115"/>
      <c r="L193" s="115"/>
      <c r="M193" s="115"/>
      <c r="N193" s="115"/>
      <c r="O193" s="115"/>
      <c r="P193" s="115"/>
      <c r="Q193" s="115"/>
      <c r="R193" s="115"/>
      <c r="S193" s="115"/>
      <c r="T193" s="115"/>
      <c r="U193" s="115"/>
      <c r="V193" s="115"/>
      <c r="W193" s="115"/>
      <c r="X193" s="115"/>
      <c r="Y193" s="115"/>
      <c r="Z193" s="115"/>
      <c r="AA193" s="115"/>
      <c r="AB193" s="115"/>
    </row>
    <row r="194" spans="1:28" x14ac:dyDescent="0.25">
      <c r="A194" s="115"/>
      <c r="B194" s="115"/>
      <c r="C194" s="115"/>
      <c r="D194" s="115"/>
      <c r="E194" s="115"/>
      <c r="F194" s="115"/>
      <c r="G194" s="115"/>
      <c r="H194" s="115"/>
      <c r="I194" s="115"/>
      <c r="J194" s="115"/>
      <c r="K194" s="115"/>
      <c r="L194" s="115"/>
      <c r="M194" s="115"/>
      <c r="N194" s="115"/>
      <c r="O194" s="115"/>
      <c r="P194" s="115"/>
      <c r="Q194" s="115"/>
      <c r="R194" s="115"/>
      <c r="S194" s="115"/>
      <c r="T194" s="115"/>
      <c r="U194" s="115"/>
      <c r="V194" s="115"/>
      <c r="W194" s="115"/>
      <c r="X194" s="115"/>
      <c r="Y194" s="115"/>
      <c r="Z194" s="115"/>
      <c r="AA194" s="115"/>
      <c r="AB194" s="115"/>
    </row>
    <row r="195" spans="1:28" x14ac:dyDescent="0.25">
      <c r="A195" s="115"/>
      <c r="B195" s="115"/>
      <c r="C195" s="115"/>
      <c r="D195" s="115"/>
      <c r="E195" s="115"/>
      <c r="F195" s="115"/>
      <c r="G195" s="115"/>
      <c r="H195" s="115"/>
      <c r="I195" s="115"/>
      <c r="J195" s="115"/>
      <c r="K195" s="115"/>
      <c r="L195" s="115"/>
      <c r="M195" s="115"/>
      <c r="N195" s="115"/>
      <c r="O195" s="115"/>
      <c r="P195" s="115"/>
      <c r="Q195" s="115"/>
      <c r="R195" s="115"/>
      <c r="S195" s="115"/>
      <c r="T195" s="115"/>
      <c r="U195" s="115"/>
      <c r="V195" s="115"/>
      <c r="W195" s="115"/>
      <c r="X195" s="115"/>
      <c r="Y195" s="115"/>
      <c r="Z195" s="115"/>
      <c r="AA195" s="115"/>
      <c r="AB195" s="115"/>
    </row>
    <row r="196" spans="1:28" x14ac:dyDescent="0.25">
      <c r="A196" s="115"/>
      <c r="B196" s="115"/>
      <c r="C196" s="115"/>
      <c r="D196" s="115"/>
      <c r="E196" s="115"/>
      <c r="F196" s="115"/>
      <c r="G196" s="115"/>
      <c r="H196" s="115"/>
      <c r="I196" s="115"/>
      <c r="J196" s="115"/>
      <c r="K196" s="115"/>
      <c r="L196" s="115"/>
      <c r="M196" s="115"/>
      <c r="N196" s="115"/>
      <c r="O196" s="115"/>
      <c r="P196" s="115"/>
      <c r="Q196" s="115"/>
      <c r="R196" s="115"/>
      <c r="S196" s="115"/>
      <c r="T196" s="115"/>
      <c r="U196" s="115"/>
      <c r="V196" s="115"/>
      <c r="W196" s="115"/>
      <c r="X196" s="115"/>
      <c r="Y196" s="115"/>
      <c r="Z196" s="115"/>
      <c r="AA196" s="115"/>
      <c r="AB196" s="115"/>
    </row>
    <row r="197" spans="1:28" x14ac:dyDescent="0.25">
      <c r="A197" s="115"/>
      <c r="B197" s="115"/>
      <c r="C197" s="115"/>
      <c r="D197" s="115"/>
      <c r="E197" s="115"/>
      <c r="F197" s="115"/>
      <c r="G197" s="115"/>
      <c r="H197" s="115"/>
      <c r="I197" s="115"/>
      <c r="J197" s="115"/>
      <c r="K197" s="115"/>
      <c r="L197" s="115"/>
      <c r="M197" s="115"/>
      <c r="N197" s="115"/>
      <c r="O197" s="115"/>
      <c r="P197" s="115"/>
      <c r="Q197" s="115"/>
      <c r="R197" s="115"/>
      <c r="S197" s="115"/>
      <c r="T197" s="115"/>
      <c r="U197" s="115"/>
      <c r="V197" s="115"/>
      <c r="W197" s="115"/>
      <c r="X197" s="115"/>
      <c r="Y197" s="115"/>
      <c r="Z197" s="115"/>
      <c r="AA197" s="115"/>
      <c r="AB197" s="115"/>
    </row>
    <row r="198" spans="1:28" x14ac:dyDescent="0.25">
      <c r="A198" s="115"/>
      <c r="B198" s="115"/>
      <c r="C198" s="115"/>
      <c r="D198" s="115"/>
      <c r="E198" s="115"/>
      <c r="F198" s="115"/>
      <c r="G198" s="115"/>
      <c r="H198" s="115"/>
      <c r="I198" s="115"/>
      <c r="J198" s="115"/>
      <c r="K198" s="115"/>
      <c r="L198" s="115"/>
      <c r="M198" s="115"/>
      <c r="N198" s="115"/>
      <c r="O198" s="115"/>
      <c r="P198" s="115"/>
      <c r="Q198" s="115"/>
      <c r="R198" s="115"/>
      <c r="S198" s="115"/>
      <c r="T198" s="115"/>
      <c r="U198" s="115"/>
      <c r="V198" s="115"/>
      <c r="W198" s="115"/>
      <c r="X198" s="115"/>
      <c r="Y198" s="115"/>
      <c r="Z198" s="115"/>
      <c r="AA198" s="115"/>
      <c r="AB198" s="115"/>
    </row>
    <row r="199" spans="1:28" x14ac:dyDescent="0.25">
      <c r="A199" s="115"/>
      <c r="B199" s="115"/>
      <c r="C199" s="115"/>
      <c r="D199" s="115"/>
      <c r="E199" s="115"/>
      <c r="F199" s="115"/>
      <c r="G199" s="115"/>
      <c r="H199" s="115"/>
      <c r="I199" s="115"/>
      <c r="J199" s="115"/>
      <c r="K199" s="115"/>
      <c r="L199" s="115"/>
      <c r="M199" s="115"/>
      <c r="N199" s="115"/>
      <c r="O199" s="115"/>
      <c r="P199" s="115"/>
      <c r="Q199" s="115"/>
      <c r="R199" s="115"/>
      <c r="S199" s="115"/>
      <c r="T199" s="115"/>
      <c r="U199" s="115"/>
      <c r="V199" s="115"/>
      <c r="W199" s="115"/>
      <c r="X199" s="115"/>
      <c r="Y199" s="115"/>
      <c r="Z199" s="115"/>
      <c r="AA199" s="115"/>
      <c r="AB199" s="115"/>
    </row>
    <row r="200" spans="1:28" x14ac:dyDescent="0.25">
      <c r="A200" s="115"/>
      <c r="B200" s="115"/>
      <c r="C200" s="115"/>
      <c r="D200" s="115"/>
      <c r="E200" s="115"/>
      <c r="F200" s="115"/>
      <c r="G200" s="115"/>
      <c r="H200" s="115"/>
      <c r="I200" s="115"/>
      <c r="J200" s="115"/>
      <c r="K200" s="115"/>
      <c r="L200" s="115"/>
      <c r="M200" s="115"/>
      <c r="N200" s="115"/>
      <c r="O200" s="115"/>
      <c r="P200" s="115"/>
      <c r="Q200" s="115"/>
      <c r="R200" s="115"/>
      <c r="S200" s="115"/>
      <c r="T200" s="115"/>
      <c r="U200" s="115"/>
      <c r="V200" s="115"/>
      <c r="W200" s="115"/>
      <c r="X200" s="115"/>
      <c r="Y200" s="115"/>
      <c r="Z200" s="115"/>
      <c r="AA200" s="115"/>
      <c r="AB200" s="115"/>
    </row>
    <row r="201" spans="1:28" x14ac:dyDescent="0.25">
      <c r="A201" s="115"/>
      <c r="B201" s="115"/>
      <c r="C201" s="115"/>
      <c r="D201" s="115"/>
      <c r="E201" s="115"/>
      <c r="F201" s="115"/>
      <c r="G201" s="115"/>
      <c r="H201" s="115"/>
      <c r="I201" s="115"/>
      <c r="J201" s="115"/>
      <c r="K201" s="115"/>
      <c r="L201" s="115"/>
      <c r="M201" s="115"/>
      <c r="N201" s="115"/>
      <c r="O201" s="115"/>
      <c r="P201" s="115"/>
      <c r="Q201" s="115"/>
      <c r="R201" s="115"/>
      <c r="S201" s="115"/>
      <c r="T201" s="115"/>
      <c r="U201" s="115"/>
      <c r="V201" s="115"/>
      <c r="W201" s="115"/>
      <c r="X201" s="115"/>
      <c r="Y201" s="115"/>
      <c r="Z201" s="115"/>
      <c r="AA201" s="115"/>
      <c r="AB201" s="115"/>
    </row>
    <row r="202" spans="1:28" x14ac:dyDescent="0.25">
      <c r="A202" s="115"/>
      <c r="B202" s="115"/>
      <c r="C202" s="115"/>
      <c r="D202" s="115"/>
      <c r="E202" s="115"/>
      <c r="F202" s="115"/>
      <c r="G202" s="115"/>
      <c r="H202" s="115"/>
      <c r="I202" s="115"/>
      <c r="J202" s="115"/>
      <c r="K202" s="115"/>
      <c r="L202" s="115"/>
      <c r="M202" s="115"/>
      <c r="N202" s="115"/>
      <c r="O202" s="115"/>
      <c r="P202" s="115"/>
      <c r="Q202" s="115"/>
      <c r="R202" s="115"/>
      <c r="S202" s="115"/>
      <c r="T202" s="115"/>
      <c r="U202" s="115"/>
      <c r="V202" s="115"/>
      <c r="W202" s="115"/>
      <c r="X202" s="115"/>
      <c r="Y202" s="115"/>
      <c r="Z202" s="115"/>
      <c r="AA202" s="115"/>
      <c r="AB202" s="115"/>
    </row>
    <row r="203" spans="1:28" x14ac:dyDescent="0.25">
      <c r="A203" s="115"/>
      <c r="B203" s="115"/>
      <c r="C203" s="115"/>
      <c r="D203" s="115"/>
      <c r="E203" s="115"/>
      <c r="F203" s="115"/>
      <c r="G203" s="115"/>
      <c r="H203" s="115"/>
      <c r="I203" s="115"/>
      <c r="J203" s="115"/>
      <c r="K203" s="115"/>
      <c r="L203" s="115"/>
      <c r="M203" s="115"/>
      <c r="N203" s="115"/>
      <c r="O203" s="115"/>
      <c r="P203" s="115"/>
      <c r="Q203" s="115"/>
      <c r="R203" s="115"/>
      <c r="S203" s="115"/>
      <c r="T203" s="115"/>
      <c r="U203" s="115"/>
      <c r="V203" s="115"/>
      <c r="W203" s="115"/>
      <c r="X203" s="115"/>
      <c r="Y203" s="115"/>
      <c r="Z203" s="115"/>
      <c r="AA203" s="115"/>
      <c r="AB203" s="115"/>
    </row>
    <row r="204" spans="1:28" x14ac:dyDescent="0.25">
      <c r="A204" s="115"/>
      <c r="B204" s="115"/>
      <c r="C204" s="115"/>
      <c r="D204" s="115"/>
      <c r="E204" s="115"/>
      <c r="F204" s="115"/>
      <c r="G204" s="115"/>
      <c r="H204" s="115"/>
      <c r="I204" s="115"/>
      <c r="J204" s="115"/>
      <c r="K204" s="115"/>
      <c r="L204" s="115"/>
      <c r="M204" s="115"/>
      <c r="N204" s="115"/>
      <c r="O204" s="115"/>
      <c r="P204" s="115"/>
      <c r="Q204" s="115"/>
      <c r="R204" s="115"/>
      <c r="S204" s="115"/>
      <c r="T204" s="115"/>
      <c r="U204" s="115"/>
      <c r="V204" s="115"/>
      <c r="W204" s="115"/>
      <c r="X204" s="115"/>
      <c r="Y204" s="115"/>
      <c r="Z204" s="115"/>
      <c r="AA204" s="115"/>
      <c r="AB204" s="115"/>
    </row>
    <row r="205" spans="1:28" x14ac:dyDescent="0.25">
      <c r="A205" s="115"/>
      <c r="B205" s="115"/>
      <c r="C205" s="115"/>
      <c r="D205" s="115"/>
      <c r="E205" s="115"/>
      <c r="F205" s="115"/>
      <c r="G205" s="115"/>
      <c r="H205" s="115"/>
      <c r="I205" s="115"/>
      <c r="J205" s="115"/>
      <c r="K205" s="115"/>
      <c r="L205" s="115"/>
      <c r="M205" s="115"/>
      <c r="N205" s="115"/>
      <c r="O205" s="115"/>
      <c r="P205" s="115"/>
      <c r="Q205" s="115"/>
      <c r="R205" s="115"/>
      <c r="S205" s="115"/>
      <c r="T205" s="115"/>
      <c r="U205" s="115"/>
      <c r="V205" s="115"/>
      <c r="W205" s="115"/>
      <c r="X205" s="115"/>
      <c r="Y205" s="115"/>
      <c r="Z205" s="115"/>
      <c r="AA205" s="115"/>
      <c r="AB205" s="115"/>
    </row>
    <row r="206" spans="1:28" x14ac:dyDescent="0.25">
      <c r="A206" s="115"/>
      <c r="B206" s="115"/>
      <c r="C206" s="115"/>
      <c r="D206" s="115"/>
      <c r="E206" s="115"/>
      <c r="F206" s="115"/>
      <c r="G206" s="115"/>
      <c r="H206" s="115"/>
      <c r="I206" s="115"/>
      <c r="J206" s="115"/>
      <c r="K206" s="115"/>
      <c r="L206" s="115"/>
      <c r="M206" s="115"/>
      <c r="N206" s="115"/>
      <c r="O206" s="115"/>
      <c r="P206" s="115"/>
      <c r="Q206" s="115"/>
      <c r="R206" s="115"/>
      <c r="S206" s="115"/>
      <c r="T206" s="115"/>
      <c r="U206" s="115"/>
      <c r="V206" s="115"/>
      <c r="W206" s="115"/>
      <c r="X206" s="115"/>
      <c r="Y206" s="115"/>
      <c r="Z206" s="115"/>
      <c r="AA206" s="115"/>
      <c r="AB206" s="115"/>
    </row>
    <row r="207" spans="1:28" x14ac:dyDescent="0.25">
      <c r="A207" s="115"/>
      <c r="B207" s="115"/>
      <c r="C207" s="115"/>
      <c r="D207" s="115"/>
      <c r="E207" s="115"/>
      <c r="F207" s="115"/>
      <c r="G207" s="115"/>
      <c r="H207" s="115"/>
      <c r="I207" s="115"/>
      <c r="J207" s="115"/>
      <c r="K207" s="115"/>
      <c r="L207" s="115"/>
      <c r="M207" s="115"/>
      <c r="N207" s="115"/>
      <c r="O207" s="115"/>
      <c r="P207" s="115"/>
      <c r="Q207" s="115"/>
      <c r="R207" s="115"/>
      <c r="S207" s="115"/>
      <c r="T207" s="115"/>
      <c r="U207" s="115"/>
      <c r="V207" s="115"/>
      <c r="W207" s="115"/>
      <c r="X207" s="115"/>
      <c r="Y207" s="115"/>
      <c r="Z207" s="115"/>
      <c r="AA207" s="115"/>
      <c r="AB207" s="115"/>
    </row>
    <row r="208" spans="1:28" x14ac:dyDescent="0.25">
      <c r="A208" s="115"/>
      <c r="B208" s="115"/>
      <c r="C208" s="115"/>
      <c r="D208" s="115"/>
      <c r="E208" s="115"/>
      <c r="F208" s="115"/>
      <c r="G208" s="115"/>
      <c r="H208" s="115"/>
      <c r="I208" s="115"/>
      <c r="J208" s="115"/>
      <c r="K208" s="115"/>
      <c r="L208" s="115"/>
      <c r="M208" s="115"/>
      <c r="N208" s="115"/>
      <c r="O208" s="115"/>
      <c r="P208" s="115"/>
      <c r="Q208" s="115"/>
      <c r="R208" s="115"/>
      <c r="S208" s="115"/>
      <c r="T208" s="115"/>
      <c r="U208" s="115"/>
      <c r="V208" s="115"/>
      <c r="W208" s="115"/>
      <c r="X208" s="115"/>
      <c r="Y208" s="115"/>
      <c r="Z208" s="115"/>
      <c r="AA208" s="115"/>
      <c r="AB208" s="115"/>
    </row>
    <row r="209" spans="1:28" x14ac:dyDescent="0.25">
      <c r="A209" s="115"/>
      <c r="B209" s="115"/>
      <c r="C209" s="115"/>
      <c r="D209" s="115"/>
      <c r="E209" s="115"/>
      <c r="F209" s="115"/>
      <c r="G209" s="115"/>
      <c r="H209" s="115"/>
      <c r="I209" s="115"/>
      <c r="J209" s="115"/>
      <c r="K209" s="115"/>
      <c r="L209" s="115"/>
      <c r="M209" s="115"/>
      <c r="N209" s="115"/>
      <c r="O209" s="115"/>
      <c r="P209" s="115"/>
      <c r="Q209" s="115"/>
      <c r="R209" s="115"/>
      <c r="S209" s="115"/>
      <c r="T209" s="115"/>
      <c r="U209" s="115"/>
      <c r="V209" s="115"/>
      <c r="W209" s="115"/>
      <c r="X209" s="115"/>
      <c r="Y209" s="115"/>
      <c r="Z209" s="115"/>
      <c r="AA209" s="115"/>
      <c r="AB209" s="115"/>
    </row>
    <row r="210" spans="1:28" x14ac:dyDescent="0.25">
      <c r="A210" s="115"/>
      <c r="B210" s="115"/>
      <c r="C210" s="115"/>
      <c r="D210" s="115"/>
      <c r="E210" s="115"/>
      <c r="F210" s="115"/>
      <c r="G210" s="115"/>
      <c r="H210" s="115"/>
      <c r="I210" s="115"/>
      <c r="J210" s="115"/>
      <c r="K210" s="115"/>
      <c r="L210" s="115"/>
      <c r="M210" s="115"/>
      <c r="N210" s="115"/>
      <c r="O210" s="115"/>
      <c r="P210" s="115"/>
      <c r="Q210" s="115"/>
      <c r="R210" s="115"/>
      <c r="S210" s="115"/>
      <c r="T210" s="115"/>
      <c r="U210" s="115"/>
      <c r="V210" s="115"/>
      <c r="W210" s="115"/>
      <c r="X210" s="115"/>
      <c r="Y210" s="115"/>
      <c r="Z210" s="115"/>
      <c r="AA210" s="115"/>
      <c r="AB210" s="115"/>
    </row>
    <row r="211" spans="1:28" x14ac:dyDescent="0.25">
      <c r="A211" s="115"/>
      <c r="B211" s="115"/>
      <c r="C211" s="115"/>
      <c r="D211" s="115"/>
      <c r="E211" s="115"/>
      <c r="F211" s="115"/>
      <c r="G211" s="115"/>
      <c r="H211" s="115"/>
      <c r="I211" s="115"/>
      <c r="J211" s="115"/>
      <c r="K211" s="115"/>
      <c r="L211" s="115"/>
      <c r="M211" s="115"/>
      <c r="N211" s="115"/>
      <c r="O211" s="115"/>
      <c r="P211" s="115"/>
      <c r="Q211" s="115"/>
      <c r="R211" s="115"/>
      <c r="S211" s="115"/>
      <c r="T211" s="115"/>
      <c r="U211" s="115"/>
      <c r="V211" s="115"/>
      <c r="W211" s="115"/>
      <c r="X211" s="115"/>
      <c r="Y211" s="115"/>
      <c r="Z211" s="115"/>
      <c r="AA211" s="115"/>
      <c r="AB211" s="115"/>
    </row>
    <row r="212" spans="1:28" x14ac:dyDescent="0.25">
      <c r="A212" s="115"/>
      <c r="B212" s="115"/>
      <c r="C212" s="115"/>
      <c r="D212" s="115"/>
      <c r="E212" s="115"/>
      <c r="F212" s="115"/>
      <c r="G212" s="115"/>
      <c r="H212" s="115"/>
      <c r="I212" s="115"/>
      <c r="J212" s="115"/>
      <c r="K212" s="115"/>
      <c r="L212" s="115"/>
      <c r="M212" s="115"/>
      <c r="N212" s="115"/>
      <c r="O212" s="115"/>
      <c r="P212" s="115"/>
      <c r="Q212" s="115"/>
      <c r="R212" s="115"/>
      <c r="S212" s="115"/>
      <c r="T212" s="115"/>
      <c r="U212" s="115"/>
      <c r="V212" s="115"/>
      <c r="W212" s="115"/>
      <c r="X212" s="115"/>
      <c r="Y212" s="115"/>
      <c r="Z212" s="115"/>
      <c r="AA212" s="115"/>
      <c r="AB212" s="115"/>
    </row>
    <row r="213" spans="1:28" x14ac:dyDescent="0.25">
      <c r="A213" s="115"/>
      <c r="B213" s="115"/>
      <c r="C213" s="115"/>
      <c r="D213" s="115"/>
      <c r="E213" s="115"/>
      <c r="F213" s="115"/>
      <c r="G213" s="115"/>
      <c r="H213" s="115"/>
      <c r="I213" s="115"/>
      <c r="J213" s="115"/>
      <c r="K213" s="115"/>
      <c r="L213" s="115"/>
      <c r="M213" s="115"/>
      <c r="N213" s="115"/>
      <c r="O213" s="115"/>
      <c r="P213" s="115"/>
      <c r="Q213" s="115"/>
      <c r="R213" s="115"/>
      <c r="S213" s="115"/>
      <c r="T213" s="115"/>
      <c r="U213" s="115"/>
      <c r="V213" s="115"/>
      <c r="W213" s="115"/>
      <c r="X213" s="115"/>
      <c r="Y213" s="115"/>
      <c r="Z213" s="115"/>
      <c r="AA213" s="115"/>
      <c r="AB213" s="115"/>
    </row>
    <row r="214" spans="1:28" x14ac:dyDescent="0.25">
      <c r="A214" s="115"/>
      <c r="B214" s="115"/>
      <c r="C214" s="115"/>
      <c r="D214" s="115"/>
      <c r="E214" s="115"/>
      <c r="F214" s="115"/>
      <c r="G214" s="115"/>
      <c r="H214" s="115"/>
      <c r="I214" s="115"/>
      <c r="J214" s="115"/>
      <c r="K214" s="115"/>
      <c r="L214" s="115"/>
      <c r="M214" s="115"/>
      <c r="N214" s="115"/>
      <c r="O214" s="115"/>
      <c r="P214" s="115"/>
      <c r="Q214" s="115"/>
      <c r="R214" s="115"/>
      <c r="S214" s="115"/>
      <c r="T214" s="115"/>
      <c r="U214" s="115"/>
      <c r="V214" s="115"/>
      <c r="W214" s="115"/>
      <c r="X214" s="115"/>
      <c r="Y214" s="115"/>
      <c r="Z214" s="115"/>
      <c r="AA214" s="115"/>
      <c r="AB214" s="115"/>
    </row>
    <row r="215" spans="1:28" x14ac:dyDescent="0.25">
      <c r="A215" s="115"/>
      <c r="B215" s="115"/>
      <c r="C215" s="115"/>
      <c r="D215" s="115"/>
      <c r="E215" s="115"/>
      <c r="F215" s="115"/>
      <c r="G215" s="115"/>
      <c r="H215" s="115"/>
      <c r="I215" s="115"/>
      <c r="J215" s="115"/>
      <c r="K215" s="115"/>
      <c r="L215" s="115"/>
      <c r="M215" s="115"/>
      <c r="N215" s="115"/>
      <c r="O215" s="115"/>
      <c r="P215" s="115"/>
      <c r="Q215" s="115"/>
      <c r="R215" s="115"/>
      <c r="S215" s="115"/>
      <c r="T215" s="115"/>
      <c r="U215" s="115"/>
      <c r="V215" s="115"/>
      <c r="W215" s="115"/>
      <c r="X215" s="115"/>
      <c r="Y215" s="115"/>
      <c r="Z215" s="115"/>
      <c r="AA215" s="115"/>
      <c r="AB215" s="115"/>
    </row>
    <row r="216" spans="1:28" x14ac:dyDescent="0.25">
      <c r="A216" s="115"/>
      <c r="B216" s="115"/>
      <c r="C216" s="115"/>
      <c r="D216" s="115"/>
      <c r="E216" s="115"/>
      <c r="F216" s="115"/>
      <c r="G216" s="115"/>
      <c r="H216" s="115"/>
      <c r="I216" s="115"/>
      <c r="J216" s="115"/>
      <c r="K216" s="115"/>
      <c r="L216" s="115"/>
      <c r="M216" s="115"/>
      <c r="N216" s="115"/>
      <c r="O216" s="115"/>
      <c r="P216" s="115"/>
      <c r="Q216" s="115"/>
      <c r="R216" s="115"/>
      <c r="S216" s="115"/>
      <c r="T216" s="115"/>
      <c r="U216" s="115"/>
      <c r="V216" s="115"/>
      <c r="W216" s="115"/>
      <c r="X216" s="115"/>
      <c r="Y216" s="115"/>
      <c r="Z216" s="115"/>
      <c r="AA216" s="115"/>
      <c r="AB216" s="115"/>
    </row>
    <row r="217" spans="1:28" x14ac:dyDescent="0.25">
      <c r="A217" s="115"/>
      <c r="B217" s="115"/>
      <c r="C217" s="115"/>
      <c r="D217" s="115"/>
      <c r="E217" s="115"/>
      <c r="F217" s="115"/>
      <c r="G217" s="115"/>
      <c r="H217" s="115"/>
      <c r="I217" s="115"/>
      <c r="J217" s="115"/>
      <c r="K217" s="115"/>
      <c r="L217" s="115"/>
      <c r="M217" s="115"/>
      <c r="N217" s="115"/>
      <c r="O217" s="115"/>
      <c r="P217" s="115"/>
      <c r="Q217" s="115"/>
      <c r="R217" s="115"/>
      <c r="S217" s="115"/>
      <c r="T217" s="115"/>
      <c r="U217" s="115"/>
      <c r="V217" s="115"/>
      <c r="W217" s="115"/>
      <c r="X217" s="115"/>
      <c r="Y217" s="115"/>
      <c r="Z217" s="115"/>
      <c r="AA217" s="115"/>
      <c r="AB217" s="115"/>
    </row>
    <row r="218" spans="1:28" x14ac:dyDescent="0.25">
      <c r="A218" s="115"/>
      <c r="B218" s="115"/>
      <c r="C218" s="115"/>
      <c r="D218" s="115"/>
      <c r="E218" s="115"/>
      <c r="F218" s="115"/>
      <c r="G218" s="115"/>
      <c r="H218" s="115"/>
      <c r="I218" s="115"/>
      <c r="J218" s="115"/>
      <c r="K218" s="115"/>
      <c r="L218" s="115"/>
      <c r="M218" s="115"/>
      <c r="N218" s="115"/>
      <c r="O218" s="115"/>
      <c r="P218" s="115"/>
      <c r="Q218" s="115"/>
      <c r="R218" s="115"/>
      <c r="S218" s="115"/>
      <c r="T218" s="115"/>
      <c r="U218" s="115"/>
      <c r="V218" s="115"/>
      <c r="W218" s="115"/>
      <c r="X218" s="115"/>
      <c r="Y218" s="115"/>
      <c r="Z218" s="115"/>
      <c r="AA218" s="115"/>
      <c r="AB218" s="115"/>
    </row>
    <row r="219" spans="1:28" x14ac:dyDescent="0.25">
      <c r="A219" s="115"/>
      <c r="B219" s="115"/>
      <c r="C219" s="115"/>
      <c r="D219" s="115"/>
      <c r="E219" s="115"/>
      <c r="F219" s="115"/>
      <c r="G219" s="115"/>
      <c r="H219" s="115"/>
      <c r="I219" s="115"/>
      <c r="J219" s="115"/>
      <c r="K219" s="115"/>
      <c r="L219" s="115"/>
      <c r="M219" s="115"/>
      <c r="N219" s="115"/>
      <c r="O219" s="115"/>
      <c r="P219" s="115"/>
      <c r="Q219" s="115"/>
      <c r="R219" s="115"/>
      <c r="S219" s="115"/>
      <c r="T219" s="115"/>
      <c r="U219" s="115"/>
      <c r="V219" s="115"/>
      <c r="W219" s="115"/>
      <c r="X219" s="115"/>
      <c r="Y219" s="115"/>
      <c r="Z219" s="115"/>
      <c r="AA219" s="115"/>
      <c r="AB219" s="115"/>
    </row>
    <row r="220" spans="1:28" x14ac:dyDescent="0.25">
      <c r="A220" s="115"/>
      <c r="B220" s="115"/>
      <c r="C220" s="115"/>
      <c r="D220" s="115"/>
      <c r="E220" s="115"/>
      <c r="F220" s="115"/>
      <c r="G220" s="115"/>
      <c r="H220" s="115"/>
      <c r="I220" s="115"/>
      <c r="J220" s="115"/>
      <c r="K220" s="115"/>
      <c r="L220" s="115"/>
      <c r="M220" s="115"/>
      <c r="N220" s="115"/>
      <c r="O220" s="115"/>
      <c r="P220" s="115"/>
      <c r="Q220" s="115"/>
      <c r="R220" s="115"/>
      <c r="S220" s="115"/>
      <c r="T220" s="115"/>
      <c r="U220" s="115"/>
      <c r="V220" s="115"/>
      <c r="W220" s="115"/>
      <c r="X220" s="115"/>
      <c r="Y220" s="115"/>
      <c r="Z220" s="115"/>
      <c r="AA220" s="115"/>
      <c r="AB220" s="115"/>
    </row>
    <row r="221" spans="1:28" x14ac:dyDescent="0.25">
      <c r="A221" s="115"/>
      <c r="B221" s="115"/>
      <c r="C221" s="115"/>
      <c r="D221" s="115"/>
      <c r="E221" s="115"/>
      <c r="F221" s="115"/>
      <c r="G221" s="115"/>
      <c r="H221" s="115"/>
      <c r="I221" s="115"/>
      <c r="J221" s="115"/>
      <c r="K221" s="115"/>
      <c r="L221" s="115"/>
      <c r="M221" s="115"/>
      <c r="N221" s="115"/>
      <c r="O221" s="115"/>
      <c r="P221" s="115"/>
      <c r="Q221" s="115"/>
      <c r="R221" s="115"/>
      <c r="S221" s="115"/>
      <c r="T221" s="115"/>
      <c r="U221" s="115"/>
      <c r="V221" s="115"/>
      <c r="W221" s="115"/>
      <c r="X221" s="115"/>
      <c r="Y221" s="115"/>
      <c r="Z221" s="115"/>
      <c r="AA221" s="115"/>
      <c r="AB221" s="115"/>
    </row>
    <row r="222" spans="1:28" x14ac:dyDescent="0.25">
      <c r="A222" s="115"/>
      <c r="B222" s="115"/>
      <c r="C222" s="115"/>
      <c r="D222" s="115"/>
      <c r="E222" s="115"/>
      <c r="F222" s="115"/>
      <c r="G222" s="115"/>
      <c r="H222" s="115"/>
      <c r="I222" s="115"/>
      <c r="J222" s="115"/>
      <c r="K222" s="115"/>
      <c r="L222" s="115"/>
      <c r="M222" s="115"/>
      <c r="N222" s="115"/>
      <c r="O222" s="115"/>
      <c r="P222" s="115"/>
      <c r="Q222" s="115"/>
      <c r="R222" s="115"/>
      <c r="S222" s="115"/>
      <c r="T222" s="115"/>
      <c r="U222" s="115"/>
      <c r="V222" s="115"/>
      <c r="W222" s="115"/>
      <c r="X222" s="115"/>
      <c r="Y222" s="115"/>
      <c r="Z222" s="115"/>
      <c r="AA222" s="115"/>
      <c r="AB222" s="115"/>
    </row>
    <row r="223" spans="1:28" x14ac:dyDescent="0.25">
      <c r="A223" s="115"/>
      <c r="B223" s="115"/>
      <c r="C223" s="115"/>
      <c r="D223" s="115"/>
      <c r="E223" s="115"/>
      <c r="F223" s="115"/>
      <c r="G223" s="115"/>
      <c r="H223" s="115"/>
      <c r="I223" s="115"/>
      <c r="J223" s="115"/>
      <c r="K223" s="115"/>
      <c r="L223" s="115"/>
      <c r="M223" s="115"/>
      <c r="N223" s="115"/>
      <c r="O223" s="115"/>
      <c r="P223" s="115"/>
      <c r="Q223" s="115"/>
      <c r="R223" s="115"/>
      <c r="S223" s="115"/>
      <c r="T223" s="115"/>
      <c r="U223" s="115"/>
      <c r="V223" s="115"/>
      <c r="W223" s="115"/>
      <c r="X223" s="115"/>
      <c r="Y223" s="115"/>
      <c r="Z223" s="115"/>
      <c r="AA223" s="115"/>
      <c r="AB223" s="115"/>
    </row>
    <row r="224" spans="1:28" x14ac:dyDescent="0.25">
      <c r="A224" s="115"/>
      <c r="B224" s="115"/>
      <c r="C224" s="115"/>
      <c r="D224" s="115"/>
      <c r="E224" s="115"/>
      <c r="F224" s="115"/>
      <c r="G224" s="115"/>
      <c r="H224" s="115"/>
      <c r="I224" s="115"/>
      <c r="J224" s="115"/>
      <c r="K224" s="115"/>
      <c r="L224" s="115"/>
      <c r="M224" s="115"/>
      <c r="N224" s="115"/>
      <c r="O224" s="115"/>
      <c r="P224" s="115"/>
      <c r="Q224" s="115"/>
      <c r="R224" s="115"/>
      <c r="S224" s="115"/>
      <c r="T224" s="115"/>
      <c r="U224" s="115"/>
      <c r="V224" s="115"/>
      <c r="W224" s="115"/>
      <c r="X224" s="115"/>
      <c r="Y224" s="115"/>
      <c r="Z224" s="115"/>
      <c r="AA224" s="115"/>
      <c r="AB224" s="115"/>
    </row>
    <row r="225" spans="1:28" x14ac:dyDescent="0.25">
      <c r="A225" s="115"/>
      <c r="B225" s="115"/>
      <c r="C225" s="115"/>
      <c r="D225" s="115"/>
      <c r="E225" s="115"/>
      <c r="F225" s="115"/>
      <c r="G225" s="115"/>
      <c r="H225" s="115"/>
      <c r="I225" s="115"/>
      <c r="J225" s="115"/>
      <c r="K225" s="115"/>
      <c r="L225" s="115"/>
      <c r="M225" s="115"/>
      <c r="N225" s="115"/>
      <c r="O225" s="115"/>
      <c r="P225" s="115"/>
      <c r="Q225" s="115"/>
      <c r="R225" s="115"/>
      <c r="S225" s="115"/>
      <c r="T225" s="115"/>
      <c r="U225" s="115"/>
      <c r="V225" s="115"/>
      <c r="W225" s="115"/>
      <c r="X225" s="115"/>
      <c r="Y225" s="115"/>
      <c r="Z225" s="115"/>
      <c r="AA225" s="115"/>
      <c r="AB225" s="115"/>
    </row>
    <row r="226" spans="1:28" x14ac:dyDescent="0.25">
      <c r="A226" s="115"/>
      <c r="B226" s="115"/>
      <c r="C226" s="115"/>
      <c r="D226" s="115"/>
      <c r="E226" s="115"/>
      <c r="F226" s="115"/>
      <c r="G226" s="115"/>
      <c r="H226" s="115"/>
      <c r="I226" s="115"/>
      <c r="J226" s="115"/>
      <c r="K226" s="115"/>
      <c r="L226" s="115"/>
      <c r="M226" s="115"/>
      <c r="N226" s="115"/>
      <c r="O226" s="115"/>
      <c r="P226" s="115"/>
      <c r="Q226" s="115"/>
      <c r="R226" s="115"/>
      <c r="S226" s="115"/>
      <c r="T226" s="115"/>
      <c r="U226" s="115"/>
      <c r="V226" s="115"/>
      <c r="W226" s="115"/>
      <c r="X226" s="115"/>
      <c r="Y226" s="115"/>
      <c r="Z226" s="115"/>
      <c r="AA226" s="115"/>
      <c r="AB226" s="115"/>
    </row>
    <row r="227" spans="1:28" x14ac:dyDescent="0.25">
      <c r="A227" s="115"/>
      <c r="B227" s="115"/>
      <c r="C227" s="115"/>
      <c r="D227" s="115"/>
      <c r="E227" s="115"/>
      <c r="F227" s="115"/>
      <c r="G227" s="115"/>
      <c r="H227" s="115"/>
      <c r="I227" s="115"/>
      <c r="J227" s="115"/>
      <c r="K227" s="115"/>
      <c r="L227" s="115"/>
      <c r="M227" s="115"/>
      <c r="N227" s="115"/>
      <c r="O227" s="115"/>
      <c r="P227" s="115"/>
      <c r="Q227" s="115"/>
      <c r="R227" s="115"/>
      <c r="S227" s="115"/>
      <c r="T227" s="115"/>
      <c r="U227" s="115"/>
      <c r="V227" s="115"/>
      <c r="W227" s="115"/>
      <c r="X227" s="115"/>
      <c r="Y227" s="115"/>
      <c r="Z227" s="115"/>
      <c r="AA227" s="115"/>
      <c r="AB227" s="115"/>
    </row>
    <row r="228" spans="1:28" x14ac:dyDescent="0.25">
      <c r="A228" s="115"/>
      <c r="B228" s="115"/>
      <c r="C228" s="115"/>
      <c r="D228" s="115"/>
      <c r="E228" s="115"/>
      <c r="F228" s="115"/>
      <c r="G228" s="115"/>
      <c r="H228" s="115"/>
      <c r="I228" s="115"/>
      <c r="J228" s="115"/>
      <c r="K228" s="115"/>
      <c r="L228" s="115"/>
      <c r="M228" s="115"/>
      <c r="N228" s="115"/>
      <c r="O228" s="115"/>
      <c r="P228" s="115"/>
      <c r="Q228" s="115"/>
      <c r="R228" s="115"/>
      <c r="S228" s="115"/>
      <c r="T228" s="115"/>
      <c r="U228" s="115"/>
      <c r="V228" s="115"/>
      <c r="W228" s="115"/>
      <c r="X228" s="115"/>
      <c r="Y228" s="115"/>
      <c r="Z228" s="115"/>
      <c r="AA228" s="115"/>
      <c r="AB228" s="115"/>
    </row>
    <row r="229" spans="1:28" x14ac:dyDescent="0.25">
      <c r="A229" s="115"/>
      <c r="B229" s="115"/>
      <c r="C229" s="115"/>
      <c r="D229" s="115"/>
      <c r="E229" s="115"/>
      <c r="F229" s="115"/>
      <c r="G229" s="115"/>
      <c r="H229" s="115"/>
      <c r="I229" s="115"/>
      <c r="J229" s="115"/>
      <c r="K229" s="115"/>
      <c r="L229" s="115"/>
      <c r="M229" s="115"/>
      <c r="N229" s="115"/>
      <c r="O229" s="115"/>
      <c r="P229" s="115"/>
      <c r="Q229" s="115"/>
      <c r="R229" s="115"/>
      <c r="S229" s="115"/>
      <c r="T229" s="115"/>
      <c r="U229" s="115"/>
      <c r="V229" s="115"/>
      <c r="W229" s="115"/>
      <c r="X229" s="115"/>
      <c r="Y229" s="115"/>
      <c r="Z229" s="115"/>
      <c r="AA229" s="115"/>
      <c r="AB229" s="115"/>
    </row>
    <row r="230" spans="1:28" x14ac:dyDescent="0.25">
      <c r="A230" s="115"/>
      <c r="B230" s="115"/>
      <c r="C230" s="115"/>
      <c r="D230" s="115"/>
      <c r="E230" s="115"/>
      <c r="F230" s="115"/>
      <c r="G230" s="115"/>
      <c r="H230" s="115"/>
      <c r="I230" s="115"/>
      <c r="J230" s="115"/>
      <c r="K230" s="115"/>
      <c r="L230" s="115"/>
      <c r="M230" s="115"/>
      <c r="N230" s="115"/>
      <c r="O230" s="115"/>
      <c r="P230" s="115"/>
      <c r="Q230" s="115"/>
      <c r="R230" s="115"/>
      <c r="S230" s="115"/>
      <c r="T230" s="115"/>
      <c r="U230" s="115"/>
      <c r="V230" s="115"/>
      <c r="W230" s="115"/>
      <c r="X230" s="115"/>
      <c r="Y230" s="115"/>
      <c r="Z230" s="115"/>
      <c r="AA230" s="115"/>
      <c r="AB230" s="115"/>
    </row>
    <row r="231" spans="1:28" x14ac:dyDescent="0.25">
      <c r="A231" s="115"/>
      <c r="B231" s="115"/>
      <c r="C231" s="115"/>
      <c r="D231" s="115"/>
      <c r="E231" s="115"/>
      <c r="F231" s="115"/>
      <c r="G231" s="115"/>
      <c r="H231" s="115"/>
      <c r="I231" s="115"/>
      <c r="J231" s="115"/>
      <c r="K231" s="115"/>
      <c r="L231" s="115"/>
      <c r="M231" s="115"/>
      <c r="N231" s="115"/>
      <c r="O231" s="115"/>
      <c r="P231" s="115"/>
      <c r="Q231" s="115"/>
      <c r="R231" s="115"/>
      <c r="S231" s="115"/>
      <c r="T231" s="115"/>
      <c r="U231" s="115"/>
      <c r="V231" s="115"/>
      <c r="W231" s="115"/>
      <c r="X231" s="115"/>
      <c r="Y231" s="115"/>
      <c r="Z231" s="115"/>
      <c r="AA231" s="115"/>
      <c r="AB231" s="115"/>
    </row>
    <row r="232" spans="1:28" x14ac:dyDescent="0.25">
      <c r="A232" s="115"/>
      <c r="B232" s="115"/>
      <c r="C232" s="115"/>
      <c r="D232" s="115"/>
      <c r="E232" s="115"/>
      <c r="F232" s="115"/>
      <c r="G232" s="115"/>
      <c r="H232" s="115"/>
      <c r="I232" s="115"/>
      <c r="J232" s="115"/>
      <c r="K232" s="115"/>
      <c r="L232" s="115"/>
      <c r="M232" s="115"/>
      <c r="N232" s="115"/>
      <c r="O232" s="115"/>
      <c r="P232" s="115"/>
      <c r="Q232" s="115"/>
      <c r="R232" s="115"/>
      <c r="S232" s="115"/>
      <c r="T232" s="115"/>
      <c r="U232" s="115"/>
      <c r="V232" s="115"/>
      <c r="W232" s="115"/>
      <c r="X232" s="115"/>
      <c r="Y232" s="115"/>
      <c r="Z232" s="115"/>
      <c r="AA232" s="115"/>
      <c r="AB232" s="115"/>
    </row>
    <row r="233" spans="1:28" x14ac:dyDescent="0.25">
      <c r="A233" s="115"/>
      <c r="B233" s="115"/>
      <c r="C233" s="115"/>
      <c r="D233" s="115"/>
      <c r="E233" s="115"/>
      <c r="F233" s="115"/>
      <c r="G233" s="115"/>
      <c r="H233" s="115"/>
      <c r="I233" s="115"/>
      <c r="J233" s="115"/>
      <c r="K233" s="115"/>
      <c r="L233" s="115"/>
      <c r="M233" s="115"/>
      <c r="N233" s="115"/>
      <c r="O233" s="115"/>
      <c r="P233" s="115"/>
      <c r="Q233" s="115"/>
      <c r="R233" s="115"/>
      <c r="S233" s="115"/>
      <c r="T233" s="115"/>
      <c r="U233" s="115"/>
      <c r="V233" s="115"/>
      <c r="W233" s="115"/>
      <c r="X233" s="115"/>
      <c r="Y233" s="115"/>
      <c r="Z233" s="115"/>
      <c r="AA233" s="115"/>
      <c r="AB233" s="115"/>
    </row>
    <row r="234" spans="1:28" x14ac:dyDescent="0.25">
      <c r="A234" s="115"/>
      <c r="B234" s="115"/>
      <c r="C234" s="115"/>
      <c r="D234" s="115"/>
      <c r="E234" s="115"/>
      <c r="F234" s="115"/>
      <c r="G234" s="115"/>
      <c r="H234" s="115"/>
      <c r="I234" s="115"/>
      <c r="J234" s="115"/>
      <c r="K234" s="115"/>
      <c r="L234" s="115"/>
      <c r="M234" s="115"/>
      <c r="N234" s="115"/>
      <c r="O234" s="115"/>
      <c r="P234" s="115"/>
      <c r="Q234" s="115"/>
      <c r="R234" s="115"/>
      <c r="S234" s="115"/>
      <c r="T234" s="115"/>
      <c r="U234" s="115"/>
      <c r="V234" s="115"/>
      <c r="W234" s="115"/>
      <c r="X234" s="115"/>
      <c r="Y234" s="115"/>
      <c r="Z234" s="115"/>
      <c r="AA234" s="115"/>
      <c r="AB234" s="115"/>
    </row>
    <row r="235" spans="1:28" x14ac:dyDescent="0.25">
      <c r="A235" s="115"/>
      <c r="B235" s="115"/>
      <c r="C235" s="115"/>
      <c r="D235" s="115"/>
      <c r="E235" s="115"/>
      <c r="F235" s="115"/>
      <c r="G235" s="115"/>
      <c r="H235" s="115"/>
      <c r="I235" s="115"/>
      <c r="J235" s="115"/>
      <c r="K235" s="115"/>
      <c r="L235" s="115"/>
      <c r="M235" s="115"/>
      <c r="N235" s="115"/>
      <c r="O235" s="115"/>
      <c r="P235" s="115"/>
      <c r="Q235" s="115"/>
      <c r="R235" s="115"/>
      <c r="S235" s="115"/>
      <c r="T235" s="115"/>
      <c r="U235" s="115"/>
      <c r="V235" s="115"/>
      <c r="W235" s="115"/>
      <c r="X235" s="115"/>
      <c r="Y235" s="115"/>
      <c r="Z235" s="115"/>
      <c r="AA235" s="115"/>
      <c r="AB235" s="115"/>
    </row>
    <row r="236" spans="1:28" x14ac:dyDescent="0.25">
      <c r="A236" s="115"/>
      <c r="B236" s="115"/>
      <c r="C236" s="115"/>
      <c r="D236" s="115"/>
      <c r="E236" s="115"/>
      <c r="F236" s="115"/>
      <c r="G236" s="115"/>
      <c r="H236" s="115"/>
      <c r="I236" s="115"/>
      <c r="J236" s="115"/>
      <c r="K236" s="115"/>
      <c r="L236" s="115"/>
      <c r="M236" s="115"/>
      <c r="N236" s="115"/>
      <c r="O236" s="115"/>
      <c r="P236" s="115"/>
      <c r="Q236" s="115"/>
      <c r="R236" s="115"/>
      <c r="S236" s="115"/>
      <c r="T236" s="115"/>
      <c r="U236" s="115"/>
      <c r="V236" s="115"/>
      <c r="W236" s="115"/>
      <c r="X236" s="115"/>
      <c r="Y236" s="115"/>
      <c r="Z236" s="115"/>
      <c r="AA236" s="115"/>
      <c r="AB236" s="115"/>
    </row>
    <row r="237" spans="1:28" x14ac:dyDescent="0.25">
      <c r="A237" s="115"/>
      <c r="B237" s="115"/>
      <c r="C237" s="115"/>
      <c r="D237" s="115"/>
      <c r="E237" s="115"/>
      <c r="F237" s="115"/>
      <c r="G237" s="115"/>
      <c r="H237" s="115"/>
      <c r="I237" s="115"/>
      <c r="J237" s="115"/>
      <c r="K237" s="115"/>
      <c r="L237" s="115"/>
      <c r="M237" s="115"/>
      <c r="N237" s="115"/>
      <c r="O237" s="115"/>
      <c r="P237" s="115"/>
      <c r="Q237" s="115"/>
      <c r="R237" s="115"/>
      <c r="S237" s="115"/>
      <c r="T237" s="115"/>
      <c r="U237" s="115"/>
      <c r="V237" s="115"/>
      <c r="W237" s="115"/>
      <c r="X237" s="115"/>
      <c r="Y237" s="115"/>
      <c r="Z237" s="115"/>
      <c r="AA237" s="115"/>
      <c r="AB237" s="115"/>
    </row>
    <row r="238" spans="1:28" x14ac:dyDescent="0.25">
      <c r="A238" s="115"/>
      <c r="B238" s="115"/>
      <c r="C238" s="115"/>
      <c r="D238" s="115"/>
      <c r="E238" s="115"/>
      <c r="F238" s="115"/>
      <c r="G238" s="115"/>
      <c r="H238" s="115"/>
      <c r="I238" s="115"/>
      <c r="J238" s="115"/>
      <c r="K238" s="115"/>
      <c r="L238" s="115"/>
      <c r="M238" s="115"/>
      <c r="N238" s="115"/>
      <c r="O238" s="115"/>
      <c r="P238" s="115"/>
      <c r="Q238" s="115"/>
      <c r="R238" s="115"/>
      <c r="S238" s="115"/>
      <c r="T238" s="115"/>
      <c r="U238" s="115"/>
      <c r="V238" s="115"/>
      <c r="W238" s="115"/>
      <c r="X238" s="115"/>
      <c r="Y238" s="115"/>
      <c r="Z238" s="115"/>
      <c r="AA238" s="115"/>
      <c r="AB238" s="115"/>
    </row>
    <row r="239" spans="1:28" x14ac:dyDescent="0.25">
      <c r="A239" s="115"/>
      <c r="B239" s="115"/>
      <c r="C239" s="115"/>
      <c r="D239" s="115"/>
      <c r="E239" s="115"/>
      <c r="F239" s="115"/>
      <c r="G239" s="115"/>
      <c r="H239" s="115"/>
      <c r="I239" s="115"/>
      <c r="J239" s="115"/>
      <c r="K239" s="115"/>
      <c r="L239" s="115"/>
      <c r="M239" s="115"/>
      <c r="N239" s="115"/>
      <c r="O239" s="115"/>
      <c r="P239" s="115"/>
      <c r="Q239" s="115"/>
      <c r="R239" s="115"/>
      <c r="S239" s="115"/>
      <c r="T239" s="115"/>
      <c r="U239" s="115"/>
      <c r="V239" s="115"/>
      <c r="W239" s="115"/>
      <c r="X239" s="115"/>
      <c r="Y239" s="115"/>
      <c r="Z239" s="115"/>
      <c r="AA239" s="115"/>
      <c r="AB239" s="115"/>
    </row>
    <row r="240" spans="1:28" x14ac:dyDescent="0.25">
      <c r="A240" s="115"/>
      <c r="B240" s="115"/>
      <c r="C240" s="115"/>
      <c r="D240" s="115"/>
      <c r="E240" s="115"/>
      <c r="F240" s="115"/>
      <c r="G240" s="115"/>
      <c r="H240" s="115"/>
      <c r="I240" s="115"/>
      <c r="J240" s="115"/>
      <c r="K240" s="115"/>
      <c r="L240" s="115"/>
      <c r="M240" s="115"/>
      <c r="N240" s="115"/>
      <c r="O240" s="115"/>
      <c r="P240" s="115"/>
      <c r="Q240" s="115"/>
      <c r="R240" s="115"/>
      <c r="S240" s="115"/>
      <c r="T240" s="115"/>
      <c r="U240" s="115"/>
      <c r="V240" s="115"/>
      <c r="W240" s="115"/>
      <c r="X240" s="115"/>
      <c r="Y240" s="115"/>
      <c r="Z240" s="115"/>
      <c r="AA240" s="115"/>
      <c r="AB240" s="115"/>
    </row>
    <row r="241" spans="1:28" x14ac:dyDescent="0.25">
      <c r="A241" s="115"/>
      <c r="B241" s="115"/>
      <c r="C241" s="115"/>
      <c r="D241" s="115"/>
      <c r="E241" s="115"/>
      <c r="F241" s="115"/>
      <c r="G241" s="115"/>
      <c r="H241" s="115"/>
      <c r="I241" s="115"/>
      <c r="J241" s="115"/>
      <c r="K241" s="115"/>
      <c r="L241" s="115"/>
      <c r="M241" s="115"/>
      <c r="N241" s="115"/>
      <c r="O241" s="115"/>
      <c r="P241" s="115"/>
      <c r="Q241" s="115"/>
      <c r="R241" s="115"/>
      <c r="S241" s="115"/>
      <c r="T241" s="115"/>
      <c r="U241" s="115"/>
      <c r="V241" s="115"/>
      <c r="W241" s="115"/>
      <c r="X241" s="115"/>
      <c r="Y241" s="115"/>
      <c r="Z241" s="115"/>
      <c r="AA241" s="115"/>
      <c r="AB241" s="115"/>
    </row>
    <row r="242" spans="1:28" x14ac:dyDescent="0.25">
      <c r="A242" s="115"/>
      <c r="B242" s="115"/>
      <c r="C242" s="115"/>
      <c r="D242" s="115"/>
      <c r="E242" s="115"/>
      <c r="F242" s="115"/>
      <c r="G242" s="115"/>
      <c r="H242" s="115"/>
      <c r="I242" s="115"/>
      <c r="J242" s="115"/>
      <c r="K242" s="115"/>
      <c r="L242" s="115"/>
      <c r="M242" s="115"/>
      <c r="N242" s="115"/>
      <c r="O242" s="115"/>
      <c r="P242" s="115"/>
      <c r="Q242" s="115"/>
      <c r="R242" s="115"/>
      <c r="S242" s="115"/>
      <c r="T242" s="115"/>
      <c r="U242" s="115"/>
      <c r="V242" s="115"/>
      <c r="W242" s="115"/>
      <c r="X242" s="115"/>
      <c r="Y242" s="115"/>
      <c r="Z242" s="115"/>
      <c r="AA242" s="115"/>
      <c r="AB242" s="115"/>
    </row>
    <row r="243" spans="1:28" x14ac:dyDescent="0.25">
      <c r="A243" s="115"/>
      <c r="B243" s="115"/>
      <c r="C243" s="115"/>
      <c r="D243" s="115"/>
      <c r="E243" s="115"/>
      <c r="F243" s="115"/>
      <c r="G243" s="115"/>
      <c r="H243" s="115"/>
      <c r="I243" s="115"/>
      <c r="J243" s="115"/>
      <c r="K243" s="115"/>
      <c r="L243" s="115"/>
      <c r="M243" s="115"/>
      <c r="N243" s="115"/>
      <c r="O243" s="115"/>
      <c r="P243" s="115"/>
      <c r="Q243" s="115"/>
      <c r="R243" s="115"/>
      <c r="S243" s="115"/>
      <c r="T243" s="115"/>
      <c r="U243" s="115"/>
      <c r="V243" s="115"/>
      <c r="W243" s="115"/>
      <c r="X243" s="115"/>
      <c r="Y243" s="115"/>
      <c r="Z243" s="115"/>
      <c r="AA243" s="115"/>
      <c r="AB243" s="115"/>
    </row>
    <row r="244" spans="1:28" x14ac:dyDescent="0.25">
      <c r="A244" s="115"/>
      <c r="B244" s="115"/>
      <c r="C244" s="115"/>
      <c r="D244" s="115"/>
      <c r="E244" s="115"/>
      <c r="F244" s="115"/>
      <c r="G244" s="115"/>
      <c r="H244" s="115"/>
      <c r="I244" s="115"/>
      <c r="J244" s="115"/>
      <c r="K244" s="115"/>
      <c r="L244" s="115"/>
      <c r="M244" s="115"/>
      <c r="N244" s="115"/>
      <c r="O244" s="115"/>
      <c r="P244" s="115"/>
      <c r="Q244" s="115"/>
      <c r="R244" s="115"/>
      <c r="S244" s="115"/>
      <c r="T244" s="115"/>
      <c r="U244" s="115"/>
      <c r="V244" s="115"/>
      <c r="W244" s="115"/>
      <c r="X244" s="115"/>
      <c r="Y244" s="115"/>
      <c r="Z244" s="115"/>
      <c r="AA244" s="115"/>
      <c r="AB244" s="115"/>
    </row>
    <row r="245" spans="1:28" x14ac:dyDescent="0.25">
      <c r="A245" s="115"/>
      <c r="B245" s="115"/>
      <c r="C245" s="115"/>
      <c r="D245" s="115"/>
      <c r="E245" s="115"/>
      <c r="F245" s="115"/>
      <c r="G245" s="115"/>
      <c r="H245" s="115"/>
      <c r="I245" s="115"/>
      <c r="J245" s="115"/>
      <c r="K245" s="115"/>
      <c r="L245" s="115"/>
      <c r="M245" s="115"/>
      <c r="N245" s="115"/>
      <c r="O245" s="115"/>
      <c r="P245" s="115"/>
      <c r="Q245" s="115"/>
      <c r="R245" s="115"/>
      <c r="S245" s="115"/>
      <c r="T245" s="115"/>
      <c r="U245" s="115"/>
      <c r="V245" s="115"/>
      <c r="W245" s="115"/>
      <c r="X245" s="115"/>
      <c r="Y245" s="115"/>
      <c r="Z245" s="115"/>
      <c r="AA245" s="115"/>
      <c r="AB245" s="115"/>
    </row>
    <row r="246" spans="1:28" x14ac:dyDescent="0.25">
      <c r="A246" s="115"/>
      <c r="B246" s="115"/>
      <c r="C246" s="115"/>
      <c r="D246" s="115"/>
      <c r="E246" s="115"/>
      <c r="F246" s="115"/>
      <c r="G246" s="115"/>
      <c r="H246" s="115"/>
      <c r="I246" s="115"/>
      <c r="J246" s="115"/>
      <c r="K246" s="115"/>
      <c r="L246" s="115"/>
      <c r="M246" s="115"/>
      <c r="N246" s="115"/>
      <c r="O246" s="115"/>
      <c r="P246" s="115"/>
      <c r="Q246" s="115"/>
      <c r="R246" s="115"/>
      <c r="S246" s="115"/>
      <c r="T246" s="115"/>
      <c r="U246" s="115"/>
      <c r="V246" s="115"/>
      <c r="W246" s="115"/>
      <c r="X246" s="115"/>
      <c r="Y246" s="115"/>
      <c r="Z246" s="115"/>
      <c r="AA246" s="115"/>
      <c r="AB246" s="115"/>
    </row>
    <row r="247" spans="1:28" x14ac:dyDescent="0.25">
      <c r="A247" s="115"/>
      <c r="B247" s="115"/>
      <c r="C247" s="115"/>
      <c r="D247" s="115"/>
      <c r="E247" s="115"/>
      <c r="F247" s="115"/>
      <c r="G247" s="115"/>
      <c r="H247" s="115"/>
      <c r="I247" s="115"/>
      <c r="J247" s="115"/>
      <c r="K247" s="115"/>
      <c r="L247" s="115"/>
      <c r="M247" s="115"/>
      <c r="N247" s="115"/>
      <c r="O247" s="115"/>
      <c r="P247" s="115"/>
      <c r="Q247" s="115"/>
      <c r="R247" s="115"/>
      <c r="S247" s="115"/>
      <c r="T247" s="115"/>
      <c r="U247" s="115"/>
      <c r="V247" s="115"/>
      <c r="W247" s="115"/>
      <c r="X247" s="115"/>
      <c r="Y247" s="115"/>
      <c r="Z247" s="115"/>
      <c r="AA247" s="115"/>
      <c r="AB247" s="115"/>
    </row>
    <row r="248" spans="1:28" x14ac:dyDescent="0.25">
      <c r="A248" s="115"/>
      <c r="B248" s="115"/>
      <c r="C248" s="115"/>
      <c r="D248" s="115"/>
      <c r="E248" s="115"/>
      <c r="F248" s="115"/>
      <c r="G248" s="115"/>
      <c r="H248" s="115"/>
      <c r="I248" s="115"/>
      <c r="J248" s="115"/>
      <c r="K248" s="115"/>
      <c r="L248" s="115"/>
      <c r="M248" s="115"/>
      <c r="N248" s="115"/>
      <c r="O248" s="115"/>
      <c r="P248" s="115"/>
      <c r="Q248" s="115"/>
      <c r="R248" s="115"/>
      <c r="S248" s="115"/>
      <c r="T248" s="115"/>
      <c r="U248" s="115"/>
      <c r="V248" s="115"/>
      <c r="W248" s="115"/>
      <c r="X248" s="115"/>
      <c r="Y248" s="115"/>
      <c r="Z248" s="115"/>
      <c r="AA248" s="115"/>
      <c r="AB248" s="115"/>
    </row>
    <row r="249" spans="1:28" x14ac:dyDescent="0.25">
      <c r="A249" s="115"/>
      <c r="B249" s="115"/>
      <c r="C249" s="115"/>
      <c r="D249" s="115"/>
      <c r="E249" s="115"/>
      <c r="F249" s="115"/>
      <c r="G249" s="115"/>
      <c r="H249" s="115"/>
      <c r="I249" s="115"/>
      <c r="J249" s="115"/>
      <c r="K249" s="115"/>
      <c r="L249" s="115"/>
      <c r="M249" s="115"/>
      <c r="N249" s="115"/>
      <c r="O249" s="115"/>
      <c r="P249" s="115"/>
      <c r="Q249" s="115"/>
      <c r="R249" s="115"/>
      <c r="S249" s="115"/>
      <c r="T249" s="115"/>
      <c r="U249" s="115"/>
      <c r="V249" s="115"/>
      <c r="W249" s="115"/>
      <c r="X249" s="115"/>
      <c r="Y249" s="115"/>
      <c r="Z249" s="115"/>
      <c r="AA249" s="115"/>
      <c r="AB249" s="115"/>
    </row>
    <row r="250" spans="1:28" x14ac:dyDescent="0.25">
      <c r="A250" s="115"/>
      <c r="B250" s="115"/>
      <c r="C250" s="115"/>
      <c r="D250" s="115"/>
      <c r="E250" s="115"/>
      <c r="F250" s="115"/>
      <c r="G250" s="115"/>
      <c r="H250" s="115"/>
      <c r="I250" s="115"/>
      <c r="J250" s="115"/>
      <c r="K250" s="115"/>
      <c r="L250" s="115"/>
      <c r="M250" s="115"/>
      <c r="N250" s="115"/>
      <c r="O250" s="115"/>
      <c r="P250" s="115"/>
      <c r="Q250" s="115"/>
      <c r="R250" s="115"/>
      <c r="S250" s="115"/>
      <c r="T250" s="115"/>
      <c r="U250" s="115"/>
      <c r="V250" s="115"/>
      <c r="W250" s="115"/>
      <c r="X250" s="115"/>
      <c r="Y250" s="115"/>
      <c r="Z250" s="115"/>
      <c r="AA250" s="115"/>
      <c r="AB250" s="115"/>
    </row>
    <row r="251" spans="1:28" x14ac:dyDescent="0.25">
      <c r="A251" s="115"/>
      <c r="B251" s="115"/>
      <c r="C251" s="115"/>
      <c r="D251" s="115"/>
      <c r="E251" s="115"/>
      <c r="F251" s="115"/>
      <c r="G251" s="115"/>
      <c r="H251" s="115"/>
      <c r="I251" s="115"/>
      <c r="J251" s="115"/>
      <c r="K251" s="115"/>
      <c r="L251" s="115"/>
      <c r="M251" s="115"/>
      <c r="N251" s="115"/>
      <c r="O251" s="115"/>
      <c r="P251" s="115"/>
      <c r="Q251" s="115"/>
      <c r="R251" s="115"/>
      <c r="S251" s="115"/>
      <c r="T251" s="115"/>
      <c r="U251" s="115"/>
      <c r="V251" s="115"/>
      <c r="W251" s="115"/>
      <c r="X251" s="115"/>
      <c r="Y251" s="115"/>
      <c r="Z251" s="115"/>
      <c r="AA251" s="115"/>
      <c r="AB251" s="115"/>
    </row>
    <row r="252" spans="1:28" x14ac:dyDescent="0.25">
      <c r="A252" s="115"/>
      <c r="B252" s="115"/>
      <c r="C252" s="115"/>
      <c r="D252" s="115"/>
      <c r="E252" s="115"/>
      <c r="F252" s="115"/>
      <c r="G252" s="115"/>
      <c r="H252" s="115"/>
      <c r="I252" s="115"/>
      <c r="J252" s="115"/>
      <c r="K252" s="115"/>
      <c r="L252" s="115"/>
      <c r="M252" s="115"/>
      <c r="N252" s="115"/>
      <c r="O252" s="115"/>
      <c r="P252" s="115"/>
      <c r="Q252" s="115"/>
      <c r="R252" s="115"/>
      <c r="S252" s="115"/>
      <c r="T252" s="115"/>
      <c r="U252" s="115"/>
      <c r="V252" s="115"/>
      <c r="W252" s="115"/>
      <c r="X252" s="115"/>
      <c r="Y252" s="115"/>
      <c r="Z252" s="115"/>
      <c r="AA252" s="115"/>
      <c r="AB252" s="115"/>
    </row>
    <row r="253" spans="1:28" x14ac:dyDescent="0.25">
      <c r="A253" s="115"/>
      <c r="B253" s="115"/>
      <c r="C253" s="115"/>
      <c r="D253" s="115"/>
      <c r="E253" s="115"/>
      <c r="F253" s="115"/>
      <c r="G253" s="115"/>
      <c r="H253" s="115"/>
      <c r="I253" s="115"/>
      <c r="J253" s="115"/>
      <c r="K253" s="115"/>
      <c r="L253" s="115"/>
      <c r="M253" s="115"/>
      <c r="N253" s="115"/>
      <c r="O253" s="115"/>
      <c r="P253" s="115"/>
      <c r="Q253" s="115"/>
      <c r="R253" s="115"/>
      <c r="S253" s="115"/>
      <c r="T253" s="115"/>
      <c r="U253" s="115"/>
      <c r="V253" s="115"/>
      <c r="W253" s="115"/>
      <c r="X253" s="115"/>
      <c r="Y253" s="115"/>
      <c r="Z253" s="115"/>
      <c r="AA253" s="115"/>
      <c r="AB253" s="115"/>
    </row>
    <row r="254" spans="1:28" x14ac:dyDescent="0.25">
      <c r="A254" s="115"/>
      <c r="B254" s="115"/>
      <c r="C254" s="115"/>
      <c r="D254" s="115"/>
      <c r="E254" s="115"/>
      <c r="F254" s="115"/>
      <c r="G254" s="115"/>
      <c r="H254" s="115"/>
      <c r="I254" s="115"/>
      <c r="J254" s="115"/>
      <c r="K254" s="115"/>
      <c r="L254" s="115"/>
      <c r="M254" s="115"/>
      <c r="N254" s="115"/>
      <c r="O254" s="115"/>
      <c r="P254" s="115"/>
      <c r="Q254" s="115"/>
      <c r="R254" s="115"/>
      <c r="S254" s="115"/>
      <c r="T254" s="115"/>
      <c r="U254" s="115"/>
      <c r="V254" s="115"/>
      <c r="W254" s="115"/>
      <c r="X254" s="115"/>
      <c r="Y254" s="115"/>
      <c r="Z254" s="115"/>
      <c r="AA254" s="115"/>
      <c r="AB254" s="115"/>
    </row>
    <row r="255" spans="1:28" x14ac:dyDescent="0.25">
      <c r="A255" s="115"/>
      <c r="B255" s="115"/>
      <c r="C255" s="115"/>
      <c r="D255" s="115"/>
      <c r="E255" s="115"/>
      <c r="F255" s="115"/>
      <c r="G255" s="115"/>
      <c r="H255" s="115"/>
      <c r="I255" s="115"/>
      <c r="J255" s="115"/>
      <c r="K255" s="115"/>
      <c r="L255" s="115"/>
      <c r="M255" s="115"/>
      <c r="N255" s="115"/>
      <c r="O255" s="115"/>
      <c r="P255" s="115"/>
      <c r="Q255" s="115"/>
      <c r="R255" s="115"/>
      <c r="S255" s="115"/>
      <c r="T255" s="115"/>
      <c r="U255" s="115"/>
      <c r="V255" s="115"/>
      <c r="W255" s="115"/>
      <c r="X255" s="115"/>
      <c r="Y255" s="115"/>
      <c r="Z255" s="115"/>
      <c r="AA255" s="115"/>
      <c r="AB255" s="115"/>
    </row>
    <row r="256" spans="1:28" x14ac:dyDescent="0.25">
      <c r="A256" s="115"/>
      <c r="B256" s="115"/>
      <c r="C256" s="115"/>
      <c r="D256" s="115"/>
      <c r="E256" s="115"/>
      <c r="F256" s="115"/>
      <c r="G256" s="115"/>
      <c r="H256" s="115"/>
      <c r="I256" s="115"/>
      <c r="J256" s="115"/>
      <c r="K256" s="115"/>
      <c r="L256" s="115"/>
      <c r="M256" s="115"/>
      <c r="N256" s="115"/>
      <c r="O256" s="115"/>
      <c r="P256" s="115"/>
      <c r="Q256" s="115"/>
      <c r="R256" s="115"/>
      <c r="S256" s="115"/>
      <c r="T256" s="115"/>
      <c r="U256" s="115"/>
      <c r="V256" s="115"/>
      <c r="W256" s="115"/>
      <c r="X256" s="115"/>
      <c r="Y256" s="115"/>
      <c r="Z256" s="115"/>
      <c r="AA256" s="115"/>
      <c r="AB256" s="115"/>
    </row>
    <row r="257" spans="1:28" x14ac:dyDescent="0.25">
      <c r="A257" s="115"/>
      <c r="B257" s="115"/>
      <c r="C257" s="115"/>
      <c r="D257" s="115"/>
      <c r="E257" s="115"/>
      <c r="F257" s="115"/>
      <c r="G257" s="115"/>
      <c r="H257" s="115"/>
      <c r="I257" s="115"/>
      <c r="J257" s="115"/>
      <c r="K257" s="115"/>
      <c r="L257" s="115"/>
      <c r="M257" s="115"/>
      <c r="N257" s="115"/>
      <c r="O257" s="115"/>
      <c r="P257" s="115"/>
      <c r="Q257" s="115"/>
      <c r="R257" s="115"/>
      <c r="S257" s="115"/>
      <c r="T257" s="115"/>
      <c r="U257" s="115"/>
      <c r="V257" s="115"/>
      <c r="W257" s="115"/>
      <c r="X257" s="115"/>
      <c r="Y257" s="115"/>
      <c r="Z257" s="115"/>
      <c r="AA257" s="115"/>
      <c r="AB257" s="115"/>
    </row>
    <row r="258" spans="1:28" x14ac:dyDescent="0.25">
      <c r="A258" s="115"/>
      <c r="B258" s="115"/>
      <c r="C258" s="115"/>
      <c r="D258" s="115"/>
      <c r="E258" s="115"/>
      <c r="F258" s="115"/>
      <c r="G258" s="115"/>
      <c r="H258" s="115"/>
      <c r="I258" s="115"/>
      <c r="J258" s="115"/>
      <c r="K258" s="115"/>
      <c r="L258" s="115"/>
      <c r="M258" s="115"/>
      <c r="N258" s="115"/>
      <c r="O258" s="115"/>
      <c r="P258" s="115"/>
      <c r="Q258" s="115"/>
      <c r="R258" s="115"/>
      <c r="S258" s="115"/>
      <c r="T258" s="115"/>
      <c r="U258" s="115"/>
      <c r="V258" s="115"/>
      <c r="W258" s="115"/>
      <c r="X258" s="115"/>
      <c r="Y258" s="115"/>
      <c r="Z258" s="115"/>
      <c r="AA258" s="115"/>
      <c r="AB258" s="115"/>
    </row>
    <row r="259" spans="1:28" x14ac:dyDescent="0.25">
      <c r="A259" s="115"/>
      <c r="B259" s="115"/>
      <c r="C259" s="115"/>
      <c r="D259" s="115"/>
      <c r="E259" s="115"/>
      <c r="F259" s="115"/>
      <c r="G259" s="115"/>
      <c r="H259" s="115"/>
      <c r="I259" s="115"/>
      <c r="J259" s="115"/>
      <c r="K259" s="115"/>
      <c r="L259" s="115"/>
      <c r="M259" s="115"/>
      <c r="N259" s="115"/>
      <c r="O259" s="115"/>
      <c r="P259" s="115"/>
      <c r="Q259" s="115"/>
      <c r="R259" s="115"/>
      <c r="S259" s="115"/>
      <c r="T259" s="115"/>
      <c r="U259" s="115"/>
      <c r="V259" s="115"/>
      <c r="W259" s="115"/>
      <c r="X259" s="115"/>
      <c r="Y259" s="115"/>
      <c r="Z259" s="115"/>
      <c r="AA259" s="115"/>
      <c r="AB259" s="115"/>
    </row>
    <row r="260" spans="1:28" x14ac:dyDescent="0.25">
      <c r="A260" s="115"/>
      <c r="B260" s="115"/>
      <c r="C260" s="115"/>
      <c r="D260" s="115"/>
      <c r="E260" s="115"/>
      <c r="F260" s="115"/>
      <c r="G260" s="115"/>
      <c r="H260" s="115"/>
      <c r="I260" s="115"/>
      <c r="J260" s="115"/>
      <c r="K260" s="115"/>
      <c r="L260" s="115"/>
      <c r="M260" s="115"/>
      <c r="N260" s="115"/>
      <c r="O260" s="115"/>
      <c r="P260" s="115"/>
      <c r="Q260" s="115"/>
      <c r="R260" s="115"/>
      <c r="S260" s="115"/>
      <c r="T260" s="115"/>
      <c r="U260" s="115"/>
      <c r="V260" s="115"/>
      <c r="W260" s="115"/>
      <c r="X260" s="115"/>
      <c r="Y260" s="115"/>
      <c r="Z260" s="115"/>
      <c r="AA260" s="115"/>
      <c r="AB260" s="115"/>
    </row>
    <row r="261" spans="1:28" x14ac:dyDescent="0.25">
      <c r="A261" s="115"/>
      <c r="B261" s="115"/>
      <c r="C261" s="115"/>
      <c r="D261" s="115"/>
      <c r="E261" s="115"/>
      <c r="F261" s="115"/>
      <c r="G261" s="115"/>
      <c r="H261" s="115"/>
      <c r="I261" s="115"/>
      <c r="J261" s="115"/>
      <c r="K261" s="115"/>
      <c r="L261" s="115"/>
      <c r="M261" s="115"/>
      <c r="N261" s="115"/>
      <c r="O261" s="115"/>
      <c r="P261" s="115"/>
      <c r="Q261" s="115"/>
      <c r="R261" s="115"/>
      <c r="S261" s="115"/>
      <c r="T261" s="115"/>
      <c r="U261" s="115"/>
      <c r="V261" s="115"/>
      <c r="W261" s="115"/>
      <c r="X261" s="115"/>
      <c r="Y261" s="115"/>
      <c r="Z261" s="115"/>
      <c r="AA261" s="115"/>
      <c r="AB261" s="115"/>
    </row>
    <row r="262" spans="1:28" x14ac:dyDescent="0.25">
      <c r="A262" s="115"/>
      <c r="B262" s="115"/>
      <c r="C262" s="115"/>
      <c r="D262" s="115"/>
      <c r="E262" s="115"/>
      <c r="F262" s="115"/>
      <c r="G262" s="115"/>
      <c r="H262" s="115"/>
      <c r="I262" s="115"/>
      <c r="J262" s="115"/>
      <c r="K262" s="115"/>
      <c r="L262" s="115"/>
      <c r="M262" s="115"/>
      <c r="N262" s="115"/>
      <c r="O262" s="115"/>
      <c r="P262" s="115"/>
      <c r="Q262" s="115"/>
      <c r="R262" s="115"/>
      <c r="S262" s="115"/>
      <c r="T262" s="115"/>
      <c r="U262" s="115"/>
      <c r="V262" s="115"/>
      <c r="W262" s="115"/>
      <c r="X262" s="115"/>
      <c r="Y262" s="115"/>
      <c r="Z262" s="115"/>
      <c r="AA262" s="115"/>
      <c r="AB262" s="115"/>
    </row>
    <row r="263" spans="1:28" x14ac:dyDescent="0.25">
      <c r="A263" s="115"/>
      <c r="B263" s="115"/>
      <c r="C263" s="115"/>
      <c r="D263" s="115"/>
      <c r="E263" s="115"/>
      <c r="F263" s="115"/>
      <c r="G263" s="115"/>
      <c r="H263" s="115"/>
      <c r="I263" s="115"/>
      <c r="J263" s="115"/>
      <c r="K263" s="115"/>
      <c r="L263" s="115"/>
      <c r="M263" s="115"/>
      <c r="N263" s="115"/>
      <c r="O263" s="115"/>
      <c r="P263" s="115"/>
      <c r="Q263" s="115"/>
      <c r="R263" s="115"/>
      <c r="S263" s="115"/>
      <c r="T263" s="115"/>
      <c r="U263" s="115"/>
      <c r="V263" s="115"/>
      <c r="W263" s="115"/>
      <c r="X263" s="115"/>
      <c r="Y263" s="115"/>
      <c r="Z263" s="115"/>
      <c r="AA263" s="115"/>
      <c r="AB263" s="115"/>
    </row>
    <row r="264" spans="1:28" x14ac:dyDescent="0.25">
      <c r="A264" s="115"/>
      <c r="B264" s="115"/>
      <c r="C264" s="115"/>
      <c r="D264" s="115"/>
      <c r="E264" s="115"/>
      <c r="F264" s="115"/>
      <c r="G264" s="115"/>
      <c r="H264" s="115"/>
      <c r="I264" s="115"/>
      <c r="J264" s="115"/>
      <c r="K264" s="115"/>
      <c r="L264" s="115"/>
      <c r="M264" s="115"/>
      <c r="N264" s="115"/>
      <c r="O264" s="115"/>
      <c r="P264" s="115"/>
      <c r="Q264" s="115"/>
      <c r="R264" s="115"/>
      <c r="S264" s="115"/>
      <c r="T264" s="115"/>
      <c r="U264" s="115"/>
      <c r="V264" s="115"/>
      <c r="W264" s="115"/>
      <c r="X264" s="115"/>
      <c r="Y264" s="115"/>
      <c r="Z264" s="115"/>
      <c r="AA264" s="115"/>
      <c r="AB264" s="115"/>
    </row>
    <row r="265" spans="1:28" x14ac:dyDescent="0.25">
      <c r="A265" s="115"/>
      <c r="B265" s="115"/>
      <c r="C265" s="115"/>
      <c r="D265" s="115"/>
      <c r="E265" s="115"/>
      <c r="F265" s="115"/>
      <c r="G265" s="115"/>
      <c r="H265" s="115"/>
      <c r="I265" s="115"/>
      <c r="J265" s="115"/>
      <c r="K265" s="115"/>
      <c r="L265" s="115"/>
      <c r="M265" s="115"/>
      <c r="N265" s="115"/>
      <c r="O265" s="115"/>
      <c r="P265" s="115"/>
      <c r="Q265" s="115"/>
      <c r="R265" s="115"/>
      <c r="S265" s="115"/>
      <c r="T265" s="115"/>
      <c r="U265" s="115"/>
      <c r="V265" s="115"/>
      <c r="W265" s="115"/>
      <c r="X265" s="115"/>
      <c r="Y265" s="115"/>
      <c r="Z265" s="115"/>
      <c r="AA265" s="115"/>
      <c r="AB265" s="115"/>
    </row>
    <row r="266" spans="1:28" x14ac:dyDescent="0.25">
      <c r="A266" s="115"/>
      <c r="B266" s="115"/>
      <c r="C266" s="115"/>
      <c r="D266" s="115"/>
      <c r="E266" s="115"/>
      <c r="F266" s="115"/>
      <c r="G266" s="115"/>
      <c r="H266" s="115"/>
      <c r="I266" s="115"/>
      <c r="J266" s="115"/>
      <c r="K266" s="115"/>
      <c r="L266" s="115"/>
      <c r="M266" s="115"/>
      <c r="N266" s="115"/>
      <c r="O266" s="115"/>
      <c r="P266" s="115"/>
      <c r="Q266" s="115"/>
      <c r="R266" s="115"/>
      <c r="S266" s="115"/>
      <c r="T266" s="115"/>
      <c r="U266" s="115"/>
      <c r="V266" s="115"/>
      <c r="W266" s="115"/>
      <c r="X266" s="115"/>
      <c r="Y266" s="115"/>
      <c r="Z266" s="115"/>
      <c r="AA266" s="115"/>
      <c r="AB266" s="115"/>
    </row>
    <row r="267" spans="1:28" x14ac:dyDescent="0.25">
      <c r="A267" s="115"/>
      <c r="B267" s="115"/>
      <c r="C267" s="115"/>
      <c r="D267" s="115"/>
      <c r="E267" s="115"/>
      <c r="F267" s="115"/>
      <c r="G267" s="115"/>
      <c r="H267" s="115"/>
      <c r="I267" s="115"/>
      <c r="J267" s="115"/>
      <c r="K267" s="115"/>
      <c r="L267" s="115"/>
      <c r="M267" s="115"/>
      <c r="N267" s="115"/>
      <c r="O267" s="115"/>
      <c r="P267" s="115"/>
      <c r="Q267" s="115"/>
      <c r="R267" s="115"/>
      <c r="S267" s="115"/>
      <c r="T267" s="115"/>
      <c r="U267" s="115"/>
      <c r="V267" s="115"/>
      <c r="W267" s="115"/>
      <c r="X267" s="115"/>
      <c r="Y267" s="115"/>
      <c r="Z267" s="115"/>
      <c r="AA267" s="115"/>
      <c r="AB267" s="115"/>
    </row>
    <row r="268" spans="1:28" x14ac:dyDescent="0.25">
      <c r="A268" s="115"/>
      <c r="B268" s="115"/>
      <c r="C268" s="115"/>
      <c r="D268" s="115"/>
      <c r="E268" s="115"/>
      <c r="F268" s="115"/>
      <c r="G268" s="115"/>
      <c r="H268" s="115"/>
      <c r="I268" s="115"/>
      <c r="J268" s="115"/>
      <c r="K268" s="115"/>
      <c r="L268" s="115"/>
      <c r="M268" s="115"/>
      <c r="N268" s="115"/>
      <c r="O268" s="115"/>
      <c r="P268" s="115"/>
      <c r="Q268" s="115"/>
      <c r="R268" s="115"/>
      <c r="S268" s="115"/>
      <c r="T268" s="115"/>
      <c r="U268" s="115"/>
      <c r="V268" s="115"/>
      <c r="W268" s="115"/>
      <c r="X268" s="115"/>
      <c r="Y268" s="115"/>
      <c r="Z268" s="115"/>
      <c r="AA268" s="115"/>
      <c r="AB268" s="115"/>
    </row>
    <row r="269" spans="1:28" x14ac:dyDescent="0.25">
      <c r="A269" s="115"/>
      <c r="B269" s="115"/>
      <c r="C269" s="115"/>
      <c r="D269" s="115"/>
      <c r="E269" s="115"/>
      <c r="F269" s="115"/>
      <c r="G269" s="115"/>
      <c r="H269" s="115"/>
      <c r="I269" s="115"/>
      <c r="J269" s="115"/>
      <c r="K269" s="115"/>
      <c r="L269" s="115"/>
      <c r="M269" s="115"/>
      <c r="N269" s="115"/>
      <c r="O269" s="115"/>
      <c r="P269" s="115"/>
      <c r="Q269" s="115"/>
      <c r="R269" s="115"/>
      <c r="S269" s="115"/>
      <c r="T269" s="115"/>
      <c r="U269" s="115"/>
      <c r="V269" s="115"/>
      <c r="W269" s="115"/>
      <c r="X269" s="115"/>
      <c r="Y269" s="115"/>
      <c r="Z269" s="115"/>
      <c r="AA269" s="115"/>
      <c r="AB269" s="115"/>
    </row>
    <row r="270" spans="1:28" x14ac:dyDescent="0.25">
      <c r="A270" s="115"/>
      <c r="B270" s="115"/>
      <c r="C270" s="115"/>
      <c r="D270" s="115"/>
      <c r="E270" s="115"/>
      <c r="F270" s="115"/>
      <c r="G270" s="115"/>
      <c r="H270" s="115"/>
      <c r="I270" s="115"/>
      <c r="J270" s="115"/>
      <c r="K270" s="115"/>
      <c r="L270" s="115"/>
      <c r="M270" s="115"/>
      <c r="N270" s="115"/>
      <c r="O270" s="115"/>
      <c r="P270" s="115"/>
      <c r="Q270" s="115"/>
      <c r="R270" s="115"/>
      <c r="S270" s="115"/>
      <c r="T270" s="115"/>
      <c r="U270" s="115"/>
      <c r="V270" s="115"/>
      <c r="W270" s="115"/>
      <c r="X270" s="115"/>
      <c r="Y270" s="115"/>
      <c r="Z270" s="115"/>
      <c r="AA270" s="115"/>
      <c r="AB270" s="115"/>
    </row>
    <row r="271" spans="1:28" x14ac:dyDescent="0.25">
      <c r="A271" s="115"/>
      <c r="B271" s="115"/>
      <c r="C271" s="115"/>
      <c r="D271" s="115"/>
      <c r="E271" s="115"/>
      <c r="F271" s="115"/>
      <c r="G271" s="115"/>
      <c r="H271" s="115"/>
      <c r="I271" s="115"/>
      <c r="J271" s="115"/>
      <c r="K271" s="115"/>
      <c r="L271" s="115"/>
      <c r="M271" s="115"/>
      <c r="N271" s="115"/>
      <c r="O271" s="115"/>
      <c r="P271" s="115"/>
      <c r="Q271" s="115"/>
      <c r="R271" s="115"/>
      <c r="S271" s="115"/>
      <c r="T271" s="115"/>
      <c r="U271" s="115"/>
      <c r="V271" s="115"/>
      <c r="W271" s="115"/>
      <c r="X271" s="115"/>
      <c r="Y271" s="115"/>
      <c r="Z271" s="115"/>
      <c r="AA271" s="115"/>
      <c r="AB271" s="115"/>
    </row>
    <row r="272" spans="1:28" x14ac:dyDescent="0.25">
      <c r="A272" s="115"/>
      <c r="B272" s="115"/>
      <c r="C272" s="115"/>
      <c r="D272" s="115"/>
      <c r="E272" s="115"/>
      <c r="F272" s="115"/>
      <c r="G272" s="115"/>
      <c r="H272" s="115"/>
      <c r="I272" s="115"/>
      <c r="J272" s="115"/>
      <c r="K272" s="115"/>
      <c r="L272" s="115"/>
      <c r="M272" s="115"/>
      <c r="N272" s="115"/>
      <c r="O272" s="115"/>
      <c r="P272" s="115"/>
      <c r="Q272" s="115"/>
      <c r="R272" s="115"/>
      <c r="S272" s="115"/>
      <c r="T272" s="115"/>
      <c r="U272" s="115"/>
      <c r="V272" s="115"/>
      <c r="W272" s="115"/>
      <c r="X272" s="115"/>
      <c r="Y272" s="115"/>
      <c r="Z272" s="115"/>
      <c r="AA272" s="115"/>
      <c r="AB272" s="115"/>
    </row>
    <row r="273" spans="1:28" x14ac:dyDescent="0.25">
      <c r="A273" s="115"/>
      <c r="B273" s="115"/>
      <c r="C273" s="115"/>
      <c r="D273" s="115"/>
      <c r="E273" s="115"/>
      <c r="F273" s="115"/>
      <c r="G273" s="115"/>
      <c r="H273" s="115"/>
      <c r="I273" s="115"/>
      <c r="J273" s="115"/>
      <c r="K273" s="115"/>
      <c r="L273" s="115"/>
      <c r="M273" s="115"/>
      <c r="N273" s="115"/>
      <c r="O273" s="115"/>
      <c r="P273" s="115"/>
      <c r="Q273" s="115"/>
      <c r="R273" s="115"/>
      <c r="S273" s="115"/>
      <c r="T273" s="115"/>
      <c r="U273" s="115"/>
      <c r="V273" s="115"/>
      <c r="W273" s="115"/>
      <c r="X273" s="115"/>
      <c r="Y273" s="115"/>
      <c r="Z273" s="115"/>
      <c r="AA273" s="115"/>
      <c r="AB273" s="115"/>
    </row>
    <row r="274" spans="1:28" x14ac:dyDescent="0.25">
      <c r="A274" s="115"/>
      <c r="B274" s="115"/>
      <c r="C274" s="115"/>
      <c r="D274" s="115"/>
      <c r="E274" s="115"/>
      <c r="F274" s="115"/>
      <c r="G274" s="115"/>
      <c r="H274" s="115"/>
      <c r="I274" s="115"/>
      <c r="J274" s="115"/>
      <c r="K274" s="115"/>
      <c r="L274" s="115"/>
      <c r="M274" s="115"/>
      <c r="N274" s="115"/>
      <c r="O274" s="115"/>
      <c r="P274" s="115"/>
      <c r="Q274" s="115"/>
      <c r="R274" s="115"/>
      <c r="S274" s="115"/>
      <c r="T274" s="115"/>
      <c r="U274" s="115"/>
      <c r="V274" s="115"/>
      <c r="W274" s="115"/>
      <c r="X274" s="115"/>
      <c r="Y274" s="115"/>
      <c r="Z274" s="115"/>
      <c r="AA274" s="115"/>
      <c r="AB274" s="115"/>
    </row>
    <row r="275" spans="1:28" x14ac:dyDescent="0.25">
      <c r="A275" s="115"/>
      <c r="B275" s="115"/>
      <c r="C275" s="115"/>
      <c r="D275" s="115"/>
      <c r="E275" s="115"/>
      <c r="F275" s="115"/>
      <c r="G275" s="115"/>
      <c r="H275" s="115"/>
      <c r="I275" s="115"/>
      <c r="J275" s="115"/>
      <c r="K275" s="115"/>
      <c r="L275" s="115"/>
      <c r="M275" s="115"/>
      <c r="N275" s="115"/>
      <c r="O275" s="115"/>
      <c r="P275" s="115"/>
      <c r="Q275" s="115"/>
      <c r="R275" s="115"/>
      <c r="S275" s="115"/>
      <c r="T275" s="115"/>
      <c r="U275" s="115"/>
      <c r="V275" s="115"/>
      <c r="W275" s="115"/>
      <c r="X275" s="115"/>
      <c r="Y275" s="115"/>
      <c r="Z275" s="115"/>
      <c r="AA275" s="115"/>
      <c r="AB275" s="115"/>
    </row>
    <row r="276" spans="1:28" x14ac:dyDescent="0.25">
      <c r="A276" s="115"/>
      <c r="B276" s="115"/>
      <c r="C276" s="115"/>
      <c r="D276" s="115"/>
      <c r="E276" s="115"/>
      <c r="F276" s="115"/>
      <c r="G276" s="115"/>
      <c r="H276" s="115"/>
      <c r="I276" s="115"/>
      <c r="J276" s="115"/>
      <c r="K276" s="115"/>
      <c r="L276" s="115"/>
      <c r="M276" s="115"/>
      <c r="N276" s="115"/>
      <c r="O276" s="115"/>
      <c r="P276" s="115"/>
      <c r="Q276" s="115"/>
      <c r="R276" s="115"/>
      <c r="S276" s="115"/>
      <c r="T276" s="115"/>
      <c r="U276" s="115"/>
      <c r="V276" s="115"/>
      <c r="W276" s="115"/>
      <c r="X276" s="115"/>
      <c r="Y276" s="115"/>
      <c r="Z276" s="115"/>
      <c r="AA276" s="115"/>
      <c r="AB276" s="115"/>
    </row>
    <row r="277" spans="1:28" x14ac:dyDescent="0.25">
      <c r="A277" s="115"/>
      <c r="B277" s="115"/>
      <c r="C277" s="115"/>
      <c r="D277" s="115"/>
      <c r="E277" s="115"/>
      <c r="F277" s="115"/>
      <c r="G277" s="115"/>
      <c r="H277" s="115"/>
      <c r="I277" s="115"/>
      <c r="J277" s="115"/>
      <c r="K277" s="115"/>
      <c r="L277" s="115"/>
      <c r="M277" s="115"/>
      <c r="N277" s="115"/>
      <c r="O277" s="115"/>
      <c r="P277" s="115"/>
      <c r="Q277" s="115"/>
      <c r="R277" s="115"/>
      <c r="S277" s="115"/>
      <c r="T277" s="115"/>
      <c r="U277" s="115"/>
      <c r="V277" s="115"/>
      <c r="W277" s="115"/>
      <c r="X277" s="115"/>
      <c r="Y277" s="115"/>
      <c r="Z277" s="115"/>
      <c r="AA277" s="115"/>
      <c r="AB277" s="115"/>
    </row>
    <row r="278" spans="1:28" x14ac:dyDescent="0.25">
      <c r="A278" s="115"/>
      <c r="B278" s="115"/>
      <c r="C278" s="115"/>
      <c r="D278" s="115"/>
      <c r="E278" s="115"/>
      <c r="F278" s="115"/>
      <c r="G278" s="115"/>
      <c r="H278" s="115"/>
      <c r="I278" s="115"/>
      <c r="J278" s="115"/>
      <c r="K278" s="115"/>
      <c r="L278" s="115"/>
      <c r="M278" s="115"/>
      <c r="N278" s="115"/>
      <c r="O278" s="115"/>
      <c r="P278" s="115"/>
      <c r="Q278" s="115"/>
      <c r="R278" s="115"/>
      <c r="S278" s="115"/>
      <c r="T278" s="115"/>
      <c r="U278" s="115"/>
      <c r="V278" s="115"/>
      <c r="W278" s="115"/>
      <c r="X278" s="115"/>
      <c r="Y278" s="115"/>
      <c r="Z278" s="115"/>
      <c r="AA278" s="115"/>
      <c r="AB278" s="115"/>
    </row>
    <row r="279" spans="1:28" x14ac:dyDescent="0.25">
      <c r="A279" s="115"/>
      <c r="B279" s="115"/>
      <c r="C279" s="115"/>
      <c r="D279" s="115"/>
      <c r="E279" s="115"/>
      <c r="F279" s="115"/>
      <c r="G279" s="115"/>
      <c r="H279" s="115"/>
      <c r="I279" s="115"/>
      <c r="J279" s="115"/>
      <c r="K279" s="115"/>
      <c r="L279" s="115"/>
      <c r="M279" s="115"/>
      <c r="N279" s="115"/>
      <c r="O279" s="115"/>
      <c r="P279" s="115"/>
      <c r="Q279" s="115"/>
      <c r="R279" s="115"/>
      <c r="S279" s="115"/>
      <c r="T279" s="115"/>
      <c r="U279" s="115"/>
      <c r="V279" s="115"/>
      <c r="W279" s="115"/>
      <c r="X279" s="115"/>
      <c r="Y279" s="115"/>
      <c r="Z279" s="115"/>
      <c r="AA279" s="115"/>
      <c r="AB279" s="115"/>
    </row>
    <row r="280" spans="1:28" x14ac:dyDescent="0.25">
      <c r="A280" s="115"/>
      <c r="B280" s="115"/>
      <c r="C280" s="115"/>
      <c r="D280" s="115"/>
      <c r="E280" s="115"/>
      <c r="F280" s="115"/>
      <c r="G280" s="115"/>
      <c r="H280" s="115"/>
      <c r="I280" s="115"/>
      <c r="J280" s="115"/>
      <c r="K280" s="115"/>
      <c r="L280" s="115"/>
      <c r="M280" s="115"/>
      <c r="N280" s="115"/>
      <c r="O280" s="115"/>
      <c r="P280" s="115"/>
      <c r="Q280" s="115"/>
      <c r="R280" s="115"/>
      <c r="S280" s="115"/>
      <c r="T280" s="115"/>
      <c r="U280" s="115"/>
      <c r="V280" s="115"/>
      <c r="W280" s="115"/>
      <c r="X280" s="115"/>
      <c r="Y280" s="115"/>
      <c r="Z280" s="115"/>
      <c r="AA280" s="115"/>
      <c r="AB280" s="115"/>
    </row>
    <row r="281" spans="1:28" x14ac:dyDescent="0.25">
      <c r="A281" s="115"/>
      <c r="B281" s="115"/>
      <c r="C281" s="115"/>
      <c r="D281" s="115"/>
      <c r="E281" s="115"/>
      <c r="F281" s="115"/>
      <c r="G281" s="115"/>
      <c r="H281" s="115"/>
      <c r="I281" s="115"/>
      <c r="J281" s="115"/>
      <c r="K281" s="115"/>
      <c r="L281" s="115"/>
      <c r="M281" s="115"/>
      <c r="N281" s="115"/>
      <c r="O281" s="115"/>
      <c r="P281" s="115"/>
      <c r="Q281" s="115"/>
      <c r="R281" s="115"/>
      <c r="S281" s="115"/>
      <c r="T281" s="115"/>
      <c r="U281" s="115"/>
      <c r="V281" s="115"/>
      <c r="W281" s="115"/>
      <c r="X281" s="115"/>
      <c r="Y281" s="115"/>
      <c r="Z281" s="115"/>
      <c r="AA281" s="115"/>
      <c r="AB281" s="115"/>
    </row>
    <row r="282" spans="1:28" x14ac:dyDescent="0.25">
      <c r="A282" s="115"/>
      <c r="B282" s="115"/>
      <c r="C282" s="115"/>
      <c r="D282" s="115"/>
      <c r="E282" s="115"/>
      <c r="F282" s="115"/>
      <c r="G282" s="115"/>
      <c r="H282" s="115"/>
      <c r="I282" s="115"/>
      <c r="J282" s="115"/>
      <c r="K282" s="115"/>
      <c r="L282" s="115"/>
      <c r="M282" s="115"/>
      <c r="N282" s="115"/>
      <c r="O282" s="115"/>
      <c r="P282" s="115"/>
      <c r="Q282" s="115"/>
      <c r="R282" s="115"/>
      <c r="S282" s="115"/>
      <c r="T282" s="115"/>
      <c r="U282" s="115"/>
      <c r="V282" s="115"/>
      <c r="W282" s="115"/>
      <c r="X282" s="115"/>
      <c r="Y282" s="115"/>
      <c r="Z282" s="115"/>
      <c r="AA282" s="115"/>
      <c r="AB282" s="115"/>
    </row>
    <row r="283" spans="1:28" x14ac:dyDescent="0.25">
      <c r="A283" s="115"/>
      <c r="B283" s="115"/>
      <c r="C283" s="115"/>
      <c r="D283" s="115"/>
      <c r="E283" s="115"/>
      <c r="F283" s="115"/>
      <c r="G283" s="115"/>
      <c r="H283" s="115"/>
      <c r="I283" s="115"/>
      <c r="J283" s="115"/>
      <c r="K283" s="115"/>
      <c r="L283" s="115"/>
      <c r="M283" s="115"/>
      <c r="N283" s="115"/>
      <c r="O283" s="115"/>
      <c r="P283" s="115"/>
      <c r="Q283" s="115"/>
      <c r="R283" s="115"/>
      <c r="S283" s="115"/>
      <c r="T283" s="115"/>
      <c r="U283" s="115"/>
      <c r="V283" s="115"/>
      <c r="W283" s="115"/>
      <c r="X283" s="115"/>
      <c r="Y283" s="115"/>
      <c r="Z283" s="115"/>
      <c r="AA283" s="115"/>
      <c r="AB283" s="115"/>
    </row>
    <row r="284" spans="1:28" x14ac:dyDescent="0.25">
      <c r="A284" s="115"/>
      <c r="B284" s="115"/>
      <c r="C284" s="115"/>
      <c r="D284" s="115"/>
      <c r="E284" s="115"/>
      <c r="F284" s="115"/>
      <c r="G284" s="115"/>
      <c r="H284" s="115"/>
      <c r="I284" s="115"/>
      <c r="J284" s="115"/>
      <c r="K284" s="115"/>
      <c r="L284" s="115"/>
      <c r="M284" s="115"/>
      <c r="N284" s="115"/>
      <c r="O284" s="115"/>
      <c r="P284" s="115"/>
      <c r="Q284" s="115"/>
      <c r="R284" s="115"/>
      <c r="S284" s="115"/>
      <c r="T284" s="115"/>
      <c r="U284" s="115"/>
      <c r="V284" s="115"/>
      <c r="W284" s="115"/>
      <c r="X284" s="115"/>
      <c r="Y284" s="115"/>
      <c r="Z284" s="115"/>
      <c r="AA284" s="115"/>
      <c r="AB284" s="115"/>
    </row>
    <row r="285" spans="1:28" x14ac:dyDescent="0.25">
      <c r="A285" s="115"/>
      <c r="B285" s="115"/>
      <c r="C285" s="115"/>
      <c r="D285" s="115"/>
      <c r="E285" s="115"/>
      <c r="F285" s="115"/>
      <c r="G285" s="115"/>
      <c r="H285" s="115"/>
      <c r="I285" s="115"/>
      <c r="J285" s="115"/>
      <c r="K285" s="115"/>
      <c r="L285" s="115"/>
      <c r="M285" s="115"/>
      <c r="N285" s="115"/>
      <c r="O285" s="115"/>
      <c r="P285" s="115"/>
      <c r="Q285" s="115"/>
      <c r="R285" s="115"/>
      <c r="S285" s="115"/>
      <c r="T285" s="115"/>
      <c r="U285" s="115"/>
      <c r="V285" s="115"/>
      <c r="W285" s="115"/>
      <c r="X285" s="115"/>
      <c r="Y285" s="115"/>
      <c r="Z285" s="115"/>
      <c r="AA285" s="115"/>
      <c r="AB285" s="115"/>
    </row>
    <row r="286" spans="1:28" x14ac:dyDescent="0.25">
      <c r="A286" s="115"/>
      <c r="B286" s="115"/>
      <c r="C286" s="115"/>
      <c r="D286" s="115"/>
      <c r="E286" s="115"/>
      <c r="F286" s="115"/>
      <c r="G286" s="115"/>
      <c r="H286" s="115"/>
      <c r="I286" s="115"/>
      <c r="J286" s="115"/>
      <c r="K286" s="115"/>
      <c r="L286" s="115"/>
      <c r="M286" s="115"/>
      <c r="N286" s="115"/>
      <c r="O286" s="115"/>
      <c r="P286" s="115"/>
      <c r="Q286" s="115"/>
      <c r="R286" s="115"/>
      <c r="S286" s="115"/>
      <c r="T286" s="115"/>
      <c r="U286" s="115"/>
      <c r="V286" s="115"/>
      <c r="W286" s="115"/>
      <c r="X286" s="115"/>
      <c r="Y286" s="115"/>
      <c r="Z286" s="115"/>
      <c r="AA286" s="115"/>
      <c r="AB286" s="115"/>
    </row>
    <row r="287" spans="1:28" x14ac:dyDescent="0.25">
      <c r="A287" s="115"/>
      <c r="B287" s="115"/>
      <c r="C287" s="115"/>
      <c r="D287" s="115"/>
      <c r="E287" s="115"/>
      <c r="F287" s="115"/>
      <c r="G287" s="115"/>
      <c r="H287" s="115"/>
      <c r="I287" s="115"/>
      <c r="J287" s="115"/>
      <c r="K287" s="115"/>
      <c r="L287" s="115"/>
      <c r="M287" s="115"/>
      <c r="N287" s="115"/>
      <c r="O287" s="115"/>
      <c r="P287" s="115"/>
      <c r="Q287" s="115"/>
      <c r="R287" s="115"/>
      <c r="S287" s="115"/>
      <c r="T287" s="115"/>
      <c r="U287" s="115"/>
      <c r="V287" s="115"/>
      <c r="W287" s="115"/>
      <c r="X287" s="115"/>
      <c r="Y287" s="115"/>
      <c r="Z287" s="115"/>
      <c r="AA287" s="115"/>
      <c r="AB287" s="115"/>
    </row>
    <row r="288" spans="1:28" x14ac:dyDescent="0.25">
      <c r="A288" s="115"/>
      <c r="B288" s="115"/>
      <c r="C288" s="115"/>
      <c r="D288" s="115"/>
      <c r="E288" s="115"/>
      <c r="F288" s="115"/>
      <c r="G288" s="115"/>
      <c r="H288" s="115"/>
      <c r="I288" s="115"/>
      <c r="J288" s="115"/>
      <c r="K288" s="115"/>
      <c r="L288" s="115"/>
      <c r="M288" s="115"/>
      <c r="N288" s="115"/>
      <c r="O288" s="115"/>
      <c r="P288" s="115"/>
      <c r="Q288" s="115"/>
      <c r="R288" s="115"/>
      <c r="S288" s="115"/>
      <c r="T288" s="115"/>
      <c r="U288" s="115"/>
      <c r="V288" s="115"/>
      <c r="W288" s="115"/>
      <c r="X288" s="115"/>
      <c r="Y288" s="115"/>
      <c r="Z288" s="115"/>
      <c r="AA288" s="115"/>
      <c r="AB288" s="115"/>
    </row>
    <row r="289" spans="1:28" x14ac:dyDescent="0.25">
      <c r="A289" s="115"/>
      <c r="B289" s="115"/>
      <c r="C289" s="115"/>
      <c r="D289" s="115"/>
      <c r="E289" s="115"/>
      <c r="F289" s="115"/>
      <c r="G289" s="115"/>
      <c r="H289" s="115"/>
      <c r="I289" s="115"/>
      <c r="J289" s="115"/>
      <c r="K289" s="115"/>
      <c r="L289" s="115"/>
      <c r="M289" s="115"/>
      <c r="N289" s="115"/>
      <c r="O289" s="115"/>
      <c r="P289" s="115"/>
      <c r="Q289" s="115"/>
      <c r="R289" s="115"/>
      <c r="S289" s="115"/>
      <c r="T289" s="115"/>
      <c r="U289" s="115"/>
      <c r="V289" s="115"/>
      <c r="W289" s="115"/>
      <c r="X289" s="115"/>
      <c r="Y289" s="115"/>
      <c r="Z289" s="115"/>
      <c r="AA289" s="115"/>
      <c r="AB289" s="115"/>
    </row>
    <row r="290" spans="1:28" x14ac:dyDescent="0.25">
      <c r="A290" s="115"/>
      <c r="B290" s="115"/>
      <c r="C290" s="115"/>
      <c r="D290" s="115"/>
      <c r="E290" s="115"/>
      <c r="F290" s="115"/>
      <c r="G290" s="115"/>
      <c r="H290" s="115"/>
      <c r="I290" s="115"/>
      <c r="J290" s="115"/>
      <c r="K290" s="115"/>
      <c r="L290" s="115"/>
      <c r="M290" s="115"/>
      <c r="N290" s="115"/>
      <c r="O290" s="115"/>
      <c r="P290" s="115"/>
      <c r="Q290" s="115"/>
      <c r="R290" s="115"/>
      <c r="S290" s="115"/>
      <c r="T290" s="115"/>
      <c r="U290" s="115"/>
      <c r="V290" s="115"/>
      <c r="W290" s="115"/>
      <c r="X290" s="115"/>
      <c r="Y290" s="115"/>
      <c r="Z290" s="115"/>
      <c r="AA290" s="115"/>
      <c r="AB290" s="115"/>
    </row>
    <row r="291" spans="1:28" x14ac:dyDescent="0.25">
      <c r="A291" s="115"/>
      <c r="B291" s="115"/>
      <c r="C291" s="115"/>
      <c r="D291" s="115"/>
      <c r="E291" s="115"/>
      <c r="F291" s="115"/>
      <c r="G291" s="115"/>
      <c r="H291" s="115"/>
      <c r="I291" s="115"/>
      <c r="J291" s="115"/>
      <c r="K291" s="115"/>
      <c r="L291" s="115"/>
      <c r="M291" s="115"/>
      <c r="N291" s="115"/>
      <c r="O291" s="115"/>
      <c r="P291" s="115"/>
      <c r="Q291" s="115"/>
      <c r="R291" s="115"/>
      <c r="S291" s="115"/>
      <c r="T291" s="115"/>
      <c r="U291" s="115"/>
      <c r="V291" s="115"/>
      <c r="W291" s="115"/>
      <c r="X291" s="115"/>
      <c r="Y291" s="115"/>
      <c r="Z291" s="115"/>
      <c r="AA291" s="115"/>
      <c r="AB291" s="115"/>
    </row>
    <row r="292" spans="1:28" x14ac:dyDescent="0.25">
      <c r="A292" s="115"/>
      <c r="B292" s="115"/>
      <c r="C292" s="115"/>
      <c r="D292" s="115"/>
      <c r="E292" s="115"/>
      <c r="F292" s="115"/>
      <c r="G292" s="115"/>
      <c r="H292" s="115"/>
      <c r="I292" s="115"/>
      <c r="J292" s="115"/>
      <c r="K292" s="115"/>
      <c r="L292" s="115"/>
      <c r="M292" s="115"/>
      <c r="N292" s="115"/>
      <c r="O292" s="115"/>
      <c r="P292" s="115"/>
      <c r="Q292" s="115"/>
      <c r="R292" s="115"/>
      <c r="S292" s="115"/>
      <c r="T292" s="115"/>
      <c r="U292" s="115"/>
      <c r="V292" s="115"/>
      <c r="W292" s="115"/>
      <c r="X292" s="115"/>
      <c r="Y292" s="115"/>
      <c r="Z292" s="115"/>
      <c r="AA292" s="115"/>
      <c r="AB292" s="115"/>
    </row>
    <row r="293" spans="1:28" x14ac:dyDescent="0.25">
      <c r="A293" s="115"/>
      <c r="B293" s="115"/>
      <c r="C293" s="115"/>
      <c r="D293" s="115"/>
      <c r="E293" s="115"/>
      <c r="F293" s="115"/>
      <c r="G293" s="115"/>
      <c r="H293" s="115"/>
      <c r="I293" s="115"/>
      <c r="J293" s="115"/>
      <c r="K293" s="115"/>
      <c r="L293" s="115"/>
      <c r="M293" s="115"/>
      <c r="N293" s="115"/>
      <c r="O293" s="115"/>
      <c r="P293" s="115"/>
      <c r="Q293" s="115"/>
      <c r="R293" s="115"/>
      <c r="S293" s="115"/>
      <c r="T293" s="115"/>
      <c r="U293" s="115"/>
      <c r="V293" s="115"/>
      <c r="W293" s="115"/>
      <c r="X293" s="115"/>
      <c r="Y293" s="115"/>
      <c r="Z293" s="115"/>
      <c r="AA293" s="115"/>
      <c r="AB293" s="115"/>
    </row>
    <row r="294" spans="1:28" x14ac:dyDescent="0.25">
      <c r="A294" s="115"/>
      <c r="B294" s="115"/>
      <c r="C294" s="115"/>
      <c r="D294" s="115"/>
      <c r="E294" s="115"/>
      <c r="F294" s="115"/>
      <c r="G294" s="115"/>
      <c r="H294" s="115"/>
      <c r="I294" s="115"/>
      <c r="J294" s="115"/>
      <c r="K294" s="115"/>
      <c r="L294" s="115"/>
      <c r="M294" s="115"/>
      <c r="N294" s="115"/>
      <c r="O294" s="115"/>
      <c r="P294" s="115"/>
      <c r="Q294" s="115"/>
      <c r="R294" s="115"/>
      <c r="S294" s="115"/>
      <c r="T294" s="115"/>
      <c r="U294" s="115"/>
      <c r="V294" s="115"/>
      <c r="W294" s="115"/>
      <c r="X294" s="115"/>
      <c r="Y294" s="115"/>
      <c r="Z294" s="115"/>
      <c r="AA294" s="115"/>
      <c r="AB294" s="115"/>
    </row>
    <row r="295" spans="1:28" x14ac:dyDescent="0.25">
      <c r="A295" s="115"/>
      <c r="B295" s="115"/>
      <c r="C295" s="115"/>
      <c r="D295" s="115"/>
      <c r="E295" s="115"/>
      <c r="F295" s="115"/>
      <c r="G295" s="115"/>
      <c r="H295" s="115"/>
      <c r="I295" s="115"/>
      <c r="J295" s="115"/>
      <c r="K295" s="115"/>
      <c r="L295" s="115"/>
      <c r="M295" s="115"/>
      <c r="N295" s="115"/>
      <c r="O295" s="115"/>
      <c r="P295" s="115"/>
      <c r="Q295" s="115"/>
      <c r="R295" s="115"/>
      <c r="S295" s="115"/>
      <c r="T295" s="115"/>
      <c r="U295" s="115"/>
      <c r="V295" s="115"/>
      <c r="W295" s="115"/>
      <c r="X295" s="115"/>
      <c r="Y295" s="115"/>
      <c r="Z295" s="115"/>
      <c r="AA295" s="115"/>
      <c r="AB295" s="115"/>
    </row>
    <row r="296" spans="1:28" x14ac:dyDescent="0.25">
      <c r="A296" s="115"/>
      <c r="B296" s="115"/>
      <c r="C296" s="115"/>
      <c r="D296" s="115"/>
      <c r="E296" s="115"/>
      <c r="F296" s="115"/>
      <c r="G296" s="115"/>
      <c r="H296" s="115"/>
      <c r="I296" s="115"/>
      <c r="J296" s="115"/>
      <c r="K296" s="115"/>
      <c r="L296" s="115"/>
      <c r="M296" s="115"/>
      <c r="N296" s="115"/>
      <c r="O296" s="115"/>
      <c r="P296" s="115"/>
      <c r="Q296" s="115"/>
      <c r="R296" s="115"/>
      <c r="S296" s="115"/>
      <c r="T296" s="115"/>
      <c r="U296" s="115"/>
      <c r="V296" s="115"/>
      <c r="W296" s="115"/>
      <c r="X296" s="115"/>
      <c r="Y296" s="115"/>
      <c r="Z296" s="115"/>
      <c r="AA296" s="115"/>
      <c r="AB296" s="115"/>
    </row>
    <row r="297" spans="1:28" x14ac:dyDescent="0.25">
      <c r="A297" s="115"/>
      <c r="B297" s="115"/>
      <c r="C297" s="115"/>
      <c r="D297" s="115"/>
      <c r="E297" s="115"/>
      <c r="F297" s="115"/>
      <c r="G297" s="115"/>
      <c r="H297" s="115"/>
      <c r="I297" s="115"/>
      <c r="J297" s="115"/>
      <c r="K297" s="115"/>
      <c r="L297" s="115"/>
      <c r="M297" s="115"/>
      <c r="N297" s="115"/>
      <c r="O297" s="115"/>
      <c r="P297" s="115"/>
      <c r="Q297" s="115"/>
      <c r="R297" s="115"/>
      <c r="S297" s="115"/>
      <c r="T297" s="115"/>
      <c r="U297" s="115"/>
      <c r="V297" s="115"/>
      <c r="W297" s="115"/>
      <c r="X297" s="115"/>
      <c r="Y297" s="115"/>
      <c r="Z297" s="115"/>
      <c r="AA297" s="115"/>
      <c r="AB297" s="115"/>
    </row>
    <row r="298" spans="1:28" x14ac:dyDescent="0.25">
      <c r="A298" s="115"/>
      <c r="B298" s="115"/>
      <c r="C298" s="115"/>
      <c r="D298" s="115"/>
      <c r="E298" s="115"/>
      <c r="F298" s="115"/>
      <c r="G298" s="115"/>
      <c r="H298" s="115"/>
      <c r="I298" s="115"/>
      <c r="J298" s="115"/>
      <c r="K298" s="115"/>
      <c r="L298" s="115"/>
      <c r="M298" s="115"/>
      <c r="N298" s="115"/>
      <c r="O298" s="115"/>
      <c r="P298" s="115"/>
      <c r="Q298" s="115"/>
      <c r="R298" s="115"/>
      <c r="S298" s="115"/>
      <c r="T298" s="115"/>
      <c r="U298" s="115"/>
      <c r="V298" s="115"/>
      <c r="W298" s="115"/>
      <c r="X298" s="115"/>
      <c r="Y298" s="115"/>
      <c r="Z298" s="115"/>
      <c r="AA298" s="115"/>
      <c r="AB298" s="115"/>
    </row>
    <row r="299" spans="1:28" x14ac:dyDescent="0.25">
      <c r="A299" s="115"/>
      <c r="B299" s="115"/>
      <c r="C299" s="115"/>
      <c r="D299" s="115"/>
      <c r="E299" s="115"/>
      <c r="F299" s="115"/>
      <c r="G299" s="115"/>
      <c r="H299" s="115"/>
      <c r="I299" s="115"/>
      <c r="J299" s="115"/>
      <c r="K299" s="115"/>
      <c r="L299" s="115"/>
      <c r="M299" s="115"/>
      <c r="N299" s="115"/>
      <c r="O299" s="115"/>
      <c r="P299" s="115"/>
      <c r="Q299" s="115"/>
      <c r="R299" s="115"/>
      <c r="S299" s="115"/>
      <c r="T299" s="115"/>
      <c r="U299" s="115"/>
      <c r="V299" s="115"/>
      <c r="W299" s="115"/>
      <c r="X299" s="115"/>
      <c r="Y299" s="115"/>
      <c r="Z299" s="115"/>
      <c r="AA299" s="115"/>
      <c r="AB299" s="115"/>
    </row>
    <row r="300" spans="1:28" x14ac:dyDescent="0.25">
      <c r="A300" s="115"/>
      <c r="B300" s="115"/>
      <c r="C300" s="115"/>
      <c r="D300" s="115"/>
      <c r="E300" s="115"/>
      <c r="F300" s="115"/>
      <c r="G300" s="115"/>
      <c r="H300" s="115"/>
      <c r="I300" s="115"/>
      <c r="J300" s="115"/>
      <c r="K300" s="115"/>
      <c r="L300" s="115"/>
      <c r="M300" s="115"/>
      <c r="N300" s="115"/>
      <c r="O300" s="115"/>
      <c r="P300" s="115"/>
      <c r="Q300" s="115"/>
      <c r="R300" s="115"/>
      <c r="S300" s="115"/>
      <c r="T300" s="115"/>
      <c r="U300" s="115"/>
      <c r="V300" s="115"/>
      <c r="W300" s="115"/>
      <c r="X300" s="115"/>
      <c r="Y300" s="115"/>
      <c r="Z300" s="115"/>
      <c r="AA300" s="115"/>
      <c r="AB300" s="115"/>
    </row>
    <row r="301" spans="1:28" x14ac:dyDescent="0.25">
      <c r="A301" s="115"/>
      <c r="B301" s="115"/>
      <c r="C301" s="115"/>
      <c r="D301" s="115"/>
      <c r="E301" s="115"/>
      <c r="F301" s="115"/>
      <c r="G301" s="115"/>
      <c r="H301" s="115"/>
      <c r="I301" s="115"/>
      <c r="J301" s="115"/>
      <c r="K301" s="115"/>
      <c r="L301" s="115"/>
      <c r="M301" s="115"/>
      <c r="N301" s="115"/>
      <c r="O301" s="115"/>
      <c r="P301" s="115"/>
      <c r="Q301" s="115"/>
      <c r="R301" s="115"/>
      <c r="S301" s="115"/>
      <c r="T301" s="115"/>
      <c r="U301" s="115"/>
      <c r="V301" s="115"/>
      <c r="W301" s="115"/>
      <c r="X301" s="115"/>
      <c r="Y301" s="115"/>
      <c r="Z301" s="115"/>
      <c r="AA301" s="115"/>
      <c r="AB301" s="115"/>
    </row>
    <row r="302" spans="1:28" x14ac:dyDescent="0.25">
      <c r="A302" s="115"/>
      <c r="B302" s="115"/>
      <c r="C302" s="115"/>
      <c r="D302" s="115"/>
      <c r="E302" s="115"/>
      <c r="F302" s="115"/>
      <c r="G302" s="115"/>
      <c r="H302" s="115"/>
      <c r="I302" s="115"/>
      <c r="J302" s="115"/>
      <c r="K302" s="115"/>
      <c r="L302" s="115"/>
      <c r="M302" s="115"/>
      <c r="N302" s="115"/>
      <c r="O302" s="115"/>
      <c r="P302" s="115"/>
      <c r="Q302" s="115"/>
      <c r="R302" s="115"/>
      <c r="S302" s="115"/>
      <c r="T302" s="115"/>
      <c r="U302" s="115"/>
      <c r="V302" s="115"/>
      <c r="W302" s="115"/>
      <c r="X302" s="115"/>
      <c r="Y302" s="115"/>
      <c r="Z302" s="115"/>
      <c r="AA302" s="115"/>
      <c r="AB302" s="115"/>
    </row>
    <row r="303" spans="1:28" x14ac:dyDescent="0.25">
      <c r="A303" s="115"/>
      <c r="B303" s="115"/>
      <c r="C303" s="115"/>
      <c r="D303" s="115"/>
      <c r="E303" s="115"/>
      <c r="F303" s="115"/>
      <c r="G303" s="115"/>
      <c r="H303" s="115"/>
      <c r="I303" s="115"/>
      <c r="J303" s="115"/>
      <c r="K303" s="115"/>
      <c r="L303" s="115"/>
      <c r="M303" s="115"/>
      <c r="N303" s="115"/>
      <c r="O303" s="115"/>
      <c r="P303" s="115"/>
      <c r="Q303" s="115"/>
      <c r="R303" s="115"/>
      <c r="S303" s="115"/>
      <c r="T303" s="115"/>
      <c r="U303" s="115"/>
      <c r="V303" s="115"/>
      <c r="W303" s="115"/>
      <c r="X303" s="115"/>
      <c r="Y303" s="115"/>
      <c r="Z303" s="115"/>
      <c r="AA303" s="115"/>
      <c r="AB303" s="115"/>
    </row>
    <row r="304" spans="1:28" x14ac:dyDescent="0.25">
      <c r="A304" s="115"/>
      <c r="B304" s="115"/>
      <c r="C304" s="115"/>
      <c r="D304" s="115"/>
      <c r="E304" s="115"/>
      <c r="F304" s="115"/>
      <c r="G304" s="115"/>
      <c r="H304" s="115"/>
      <c r="I304" s="115"/>
      <c r="J304" s="115"/>
      <c r="K304" s="115"/>
      <c r="L304" s="115"/>
      <c r="M304" s="115"/>
      <c r="N304" s="115"/>
      <c r="O304" s="115"/>
      <c r="P304" s="115"/>
      <c r="Q304" s="115"/>
      <c r="R304" s="115"/>
      <c r="S304" s="115"/>
      <c r="T304" s="115"/>
      <c r="U304" s="115"/>
      <c r="V304" s="115"/>
      <c r="W304" s="115"/>
      <c r="X304" s="115"/>
      <c r="Y304" s="115"/>
      <c r="Z304" s="115"/>
      <c r="AA304" s="115"/>
      <c r="AB304" s="115"/>
    </row>
    <row r="305" spans="1:28" x14ac:dyDescent="0.25">
      <c r="A305" s="115"/>
      <c r="B305" s="115"/>
      <c r="C305" s="115"/>
      <c r="D305" s="115"/>
      <c r="E305" s="115"/>
      <c r="F305" s="115"/>
      <c r="G305" s="115"/>
      <c r="H305" s="115"/>
      <c r="I305" s="115"/>
      <c r="J305" s="115"/>
      <c r="K305" s="115"/>
      <c r="L305" s="115"/>
      <c r="M305" s="115"/>
      <c r="N305" s="115"/>
      <c r="O305" s="115"/>
      <c r="P305" s="115"/>
      <c r="Q305" s="115"/>
      <c r="R305" s="115"/>
      <c r="S305" s="115"/>
      <c r="T305" s="115"/>
      <c r="U305" s="115"/>
      <c r="V305" s="115"/>
      <c r="W305" s="115"/>
      <c r="X305" s="115"/>
      <c r="Y305" s="115"/>
      <c r="Z305" s="115"/>
      <c r="AA305" s="115"/>
      <c r="AB305" s="115"/>
    </row>
    <row r="306" spans="1:28" x14ac:dyDescent="0.25">
      <c r="A306" s="115"/>
      <c r="B306" s="115"/>
      <c r="C306" s="115"/>
      <c r="D306" s="115"/>
      <c r="E306" s="115"/>
      <c r="F306" s="115"/>
      <c r="G306" s="115"/>
      <c r="H306" s="115"/>
      <c r="I306" s="115"/>
      <c r="J306" s="115"/>
      <c r="K306" s="115"/>
      <c r="L306" s="115"/>
      <c r="M306" s="115"/>
      <c r="N306" s="115"/>
      <c r="O306" s="115"/>
      <c r="P306" s="115"/>
      <c r="Q306" s="115"/>
      <c r="R306" s="115"/>
      <c r="S306" s="115"/>
      <c r="T306" s="115"/>
      <c r="U306" s="115"/>
      <c r="V306" s="115"/>
      <c r="W306" s="115"/>
      <c r="X306" s="115"/>
      <c r="Y306" s="115"/>
      <c r="Z306" s="115"/>
      <c r="AA306" s="115"/>
      <c r="AB306" s="115"/>
    </row>
    <row r="307" spans="1:28" x14ac:dyDescent="0.25">
      <c r="A307" s="115"/>
      <c r="B307" s="115"/>
      <c r="C307" s="115"/>
      <c r="D307" s="115"/>
      <c r="E307" s="115"/>
      <c r="F307" s="115"/>
      <c r="G307" s="115"/>
      <c r="H307" s="115"/>
      <c r="I307" s="115"/>
      <c r="J307" s="115"/>
      <c r="K307" s="115"/>
      <c r="L307" s="115"/>
      <c r="M307" s="115"/>
      <c r="N307" s="115"/>
      <c r="O307" s="115"/>
      <c r="P307" s="115"/>
      <c r="Q307" s="115"/>
      <c r="R307" s="115"/>
      <c r="S307" s="115"/>
      <c r="T307" s="115"/>
      <c r="U307" s="115"/>
      <c r="V307" s="115"/>
      <c r="W307" s="115"/>
      <c r="X307" s="115"/>
      <c r="Y307" s="115"/>
      <c r="Z307" s="115"/>
      <c r="AA307" s="115"/>
      <c r="AB307" s="115"/>
    </row>
    <row r="308" spans="1:28" x14ac:dyDescent="0.25">
      <c r="A308" s="115"/>
      <c r="B308" s="115"/>
      <c r="C308" s="115"/>
      <c r="D308" s="115"/>
      <c r="E308" s="115"/>
      <c r="F308" s="115"/>
      <c r="G308" s="115"/>
      <c r="H308" s="115"/>
      <c r="I308" s="115"/>
      <c r="J308" s="115"/>
      <c r="K308" s="115"/>
      <c r="L308" s="115"/>
      <c r="M308" s="115"/>
      <c r="N308" s="115"/>
      <c r="O308" s="115"/>
      <c r="P308" s="115"/>
      <c r="Q308" s="115"/>
      <c r="R308" s="115"/>
      <c r="S308" s="115"/>
      <c r="T308" s="115"/>
      <c r="U308" s="115"/>
      <c r="V308" s="115"/>
      <c r="W308" s="115"/>
      <c r="X308" s="115"/>
      <c r="Y308" s="115"/>
      <c r="Z308" s="115"/>
      <c r="AA308" s="115"/>
      <c r="AB308" s="115"/>
    </row>
    <row r="309" spans="1:28" x14ac:dyDescent="0.25">
      <c r="A309" s="115"/>
      <c r="B309" s="115"/>
      <c r="C309" s="115"/>
      <c r="D309" s="115"/>
      <c r="E309" s="115"/>
      <c r="F309" s="115"/>
      <c r="G309" s="115"/>
      <c r="H309" s="115"/>
      <c r="I309" s="115"/>
      <c r="J309" s="115"/>
      <c r="K309" s="115"/>
      <c r="L309" s="115"/>
      <c r="M309" s="115"/>
      <c r="N309" s="115"/>
      <c r="O309" s="115"/>
      <c r="P309" s="115"/>
      <c r="Q309" s="115"/>
      <c r="R309" s="115"/>
      <c r="S309" s="115"/>
      <c r="T309" s="115"/>
      <c r="U309" s="115"/>
      <c r="V309" s="115"/>
      <c r="W309" s="115"/>
      <c r="X309" s="115"/>
      <c r="Y309" s="115"/>
      <c r="Z309" s="115"/>
      <c r="AA309" s="115"/>
      <c r="AB309" s="115"/>
    </row>
    <row r="310" spans="1:28" x14ac:dyDescent="0.25">
      <c r="A310" s="115"/>
      <c r="B310" s="115"/>
      <c r="C310" s="115"/>
      <c r="D310" s="115"/>
      <c r="E310" s="115"/>
      <c r="F310" s="115"/>
      <c r="G310" s="115"/>
      <c r="H310" s="115"/>
      <c r="I310" s="115"/>
      <c r="J310" s="115"/>
      <c r="K310" s="115"/>
      <c r="L310" s="115"/>
      <c r="M310" s="115"/>
      <c r="N310" s="115"/>
      <c r="O310" s="115"/>
      <c r="P310" s="115"/>
      <c r="Q310" s="115"/>
      <c r="R310" s="115"/>
      <c r="S310" s="115"/>
      <c r="T310" s="115"/>
      <c r="U310" s="115"/>
      <c r="V310" s="115"/>
      <c r="W310" s="115"/>
      <c r="X310" s="115"/>
      <c r="Y310" s="115"/>
      <c r="Z310" s="115"/>
      <c r="AA310" s="115"/>
      <c r="AB310" s="115"/>
    </row>
    <row r="311" spans="1:28" x14ac:dyDescent="0.25">
      <c r="A311" s="115"/>
      <c r="B311" s="115"/>
      <c r="C311" s="115"/>
      <c r="D311" s="115"/>
      <c r="E311" s="115"/>
      <c r="F311" s="115"/>
      <c r="G311" s="115"/>
      <c r="H311" s="115"/>
      <c r="I311" s="115"/>
      <c r="J311" s="115"/>
      <c r="K311" s="115"/>
      <c r="L311" s="115"/>
      <c r="M311" s="115"/>
      <c r="N311" s="115"/>
      <c r="O311" s="115"/>
      <c r="P311" s="115"/>
      <c r="Q311" s="115"/>
      <c r="R311" s="115"/>
      <c r="S311" s="115"/>
      <c r="T311" s="115"/>
      <c r="U311" s="115"/>
      <c r="V311" s="115"/>
      <c r="W311" s="115"/>
      <c r="X311" s="115"/>
      <c r="Y311" s="115"/>
      <c r="Z311" s="115"/>
      <c r="AA311" s="115"/>
      <c r="AB311" s="115"/>
    </row>
    <row r="312" spans="1:28" x14ac:dyDescent="0.25">
      <c r="A312" s="115"/>
      <c r="B312" s="115"/>
      <c r="C312" s="115"/>
      <c r="D312" s="115"/>
      <c r="E312" s="115"/>
      <c r="F312" s="115"/>
      <c r="G312" s="115"/>
      <c r="H312" s="115"/>
      <c r="I312" s="115"/>
      <c r="J312" s="115"/>
      <c r="K312" s="115"/>
      <c r="L312" s="115"/>
      <c r="M312" s="115"/>
      <c r="N312" s="115"/>
      <c r="O312" s="115"/>
      <c r="P312" s="115"/>
      <c r="Q312" s="115"/>
      <c r="R312" s="115"/>
      <c r="S312" s="115"/>
      <c r="T312" s="115"/>
      <c r="U312" s="115"/>
      <c r="V312" s="115"/>
      <c r="W312" s="115"/>
      <c r="X312" s="115"/>
      <c r="Y312" s="115"/>
      <c r="Z312" s="115"/>
      <c r="AA312" s="115"/>
      <c r="AB312" s="115"/>
    </row>
    <row r="313" spans="1:28" x14ac:dyDescent="0.25">
      <c r="A313" s="115"/>
      <c r="B313" s="115"/>
      <c r="C313" s="115"/>
      <c r="D313" s="115"/>
      <c r="E313" s="115"/>
      <c r="F313" s="115"/>
      <c r="G313" s="115"/>
      <c r="H313" s="115"/>
      <c r="I313" s="115"/>
      <c r="J313" s="115"/>
      <c r="K313" s="115"/>
      <c r="L313" s="115"/>
      <c r="M313" s="115"/>
      <c r="N313" s="115"/>
      <c r="O313" s="115"/>
      <c r="P313" s="115"/>
      <c r="Q313" s="115"/>
      <c r="R313" s="115"/>
      <c r="S313" s="115"/>
      <c r="T313" s="115"/>
      <c r="U313" s="115"/>
      <c r="V313" s="115"/>
      <c r="W313" s="115"/>
      <c r="X313" s="115"/>
      <c r="Y313" s="115"/>
      <c r="Z313" s="115"/>
      <c r="AA313" s="115"/>
      <c r="AB313" s="115"/>
    </row>
    <row r="314" spans="1:28" x14ac:dyDescent="0.25">
      <c r="A314" s="115"/>
      <c r="B314" s="115"/>
      <c r="C314" s="115"/>
      <c r="D314" s="115"/>
      <c r="E314" s="115"/>
      <c r="F314" s="115"/>
      <c r="G314" s="115"/>
      <c r="H314" s="115"/>
      <c r="I314" s="115"/>
      <c r="J314" s="115"/>
      <c r="K314" s="115"/>
      <c r="L314" s="115"/>
      <c r="M314" s="115"/>
      <c r="N314" s="115"/>
      <c r="O314" s="115"/>
      <c r="P314" s="115"/>
      <c r="Q314" s="115"/>
      <c r="R314" s="115"/>
      <c r="S314" s="115"/>
      <c r="T314" s="115"/>
      <c r="U314" s="115"/>
      <c r="V314" s="115"/>
      <c r="W314" s="115"/>
      <c r="X314" s="115"/>
      <c r="Y314" s="115"/>
      <c r="Z314" s="115"/>
      <c r="AA314" s="115"/>
      <c r="AB314" s="115"/>
    </row>
    <row r="315" spans="1:28" x14ac:dyDescent="0.25">
      <c r="A315" s="115"/>
      <c r="B315" s="115"/>
      <c r="C315" s="115"/>
      <c r="D315" s="115"/>
      <c r="E315" s="115"/>
      <c r="F315" s="115"/>
      <c r="G315" s="115"/>
      <c r="H315" s="115"/>
      <c r="I315" s="115"/>
      <c r="J315" s="115"/>
      <c r="K315" s="115"/>
      <c r="L315" s="115"/>
      <c r="M315" s="115"/>
      <c r="N315" s="115"/>
      <c r="O315" s="115"/>
      <c r="P315" s="115"/>
      <c r="Q315" s="115"/>
      <c r="R315" s="115"/>
      <c r="S315" s="115"/>
      <c r="T315" s="115"/>
      <c r="U315" s="115"/>
      <c r="V315" s="115"/>
      <c r="W315" s="115"/>
      <c r="X315" s="115"/>
      <c r="Y315" s="115"/>
      <c r="Z315" s="115"/>
      <c r="AA315" s="115"/>
      <c r="AB315" s="115"/>
    </row>
    <row r="316" spans="1:28" x14ac:dyDescent="0.25">
      <c r="A316" s="115"/>
      <c r="B316" s="115"/>
      <c r="C316" s="115"/>
      <c r="D316" s="115"/>
      <c r="E316" s="115"/>
      <c r="F316" s="115"/>
      <c r="G316" s="115"/>
      <c r="H316" s="115"/>
      <c r="I316" s="115"/>
      <c r="J316" s="115"/>
      <c r="K316" s="115"/>
      <c r="L316" s="115"/>
      <c r="M316" s="115"/>
      <c r="N316" s="115"/>
      <c r="O316" s="115"/>
      <c r="P316" s="115"/>
      <c r="Q316" s="115"/>
      <c r="R316" s="115"/>
      <c r="S316" s="115"/>
      <c r="T316" s="115"/>
      <c r="U316" s="115"/>
      <c r="V316" s="115"/>
      <c r="W316" s="115"/>
      <c r="X316" s="115"/>
      <c r="Y316" s="115"/>
      <c r="Z316" s="115"/>
      <c r="AA316" s="115"/>
      <c r="AB316" s="115"/>
    </row>
    <row r="317" spans="1:28" x14ac:dyDescent="0.25">
      <c r="A317" s="115"/>
      <c r="B317" s="115"/>
      <c r="C317" s="115"/>
      <c r="D317" s="115"/>
      <c r="E317" s="115"/>
      <c r="F317" s="115"/>
      <c r="G317" s="115"/>
      <c r="H317" s="115"/>
      <c r="I317" s="115"/>
      <c r="J317" s="115"/>
      <c r="K317" s="115"/>
      <c r="L317" s="115"/>
      <c r="M317" s="115"/>
      <c r="N317" s="115"/>
      <c r="O317" s="115"/>
      <c r="P317" s="115"/>
      <c r="Q317" s="115"/>
      <c r="R317" s="115"/>
      <c r="S317" s="115"/>
      <c r="T317" s="115"/>
      <c r="U317" s="115"/>
      <c r="V317" s="115"/>
      <c r="W317" s="115"/>
      <c r="X317" s="115"/>
      <c r="Y317" s="115"/>
      <c r="Z317" s="115"/>
      <c r="AA317" s="115"/>
      <c r="AB317" s="115"/>
    </row>
    <row r="318" spans="1:28" x14ac:dyDescent="0.25">
      <c r="A318" s="115"/>
      <c r="B318" s="115"/>
      <c r="C318" s="115"/>
      <c r="D318" s="115"/>
      <c r="E318" s="115"/>
      <c r="F318" s="115"/>
      <c r="G318" s="115"/>
      <c r="H318" s="115"/>
      <c r="I318" s="115"/>
      <c r="J318" s="115"/>
      <c r="K318" s="115"/>
      <c r="L318" s="115"/>
      <c r="M318" s="115"/>
      <c r="N318" s="115"/>
      <c r="O318" s="115"/>
      <c r="P318" s="115"/>
      <c r="Q318" s="115"/>
      <c r="R318" s="115"/>
      <c r="S318" s="115"/>
      <c r="T318" s="115"/>
      <c r="U318" s="115"/>
      <c r="V318" s="115"/>
      <c r="W318" s="115"/>
      <c r="X318" s="115"/>
      <c r="Y318" s="115"/>
      <c r="Z318" s="115"/>
      <c r="AA318" s="115"/>
      <c r="AB318" s="115"/>
    </row>
    <row r="319" spans="1:28" x14ac:dyDescent="0.25">
      <c r="A319" s="115"/>
      <c r="B319" s="115"/>
      <c r="C319" s="115"/>
      <c r="D319" s="115"/>
      <c r="E319" s="115"/>
      <c r="F319" s="115"/>
      <c r="G319" s="115"/>
      <c r="H319" s="115"/>
      <c r="I319" s="115"/>
      <c r="J319" s="115"/>
      <c r="K319" s="115"/>
      <c r="L319" s="115"/>
      <c r="M319" s="115"/>
      <c r="N319" s="115"/>
      <c r="O319" s="115"/>
      <c r="P319" s="115"/>
      <c r="Q319" s="115"/>
      <c r="R319" s="115"/>
      <c r="S319" s="115"/>
      <c r="T319" s="115"/>
      <c r="U319" s="115"/>
      <c r="V319" s="115"/>
      <c r="W319" s="115"/>
      <c r="X319" s="115"/>
      <c r="Y319" s="115"/>
      <c r="Z319" s="115"/>
      <c r="AA319" s="115"/>
      <c r="AB319" s="115"/>
    </row>
    <row r="320" spans="1:28" x14ac:dyDescent="0.25">
      <c r="A320" s="115"/>
      <c r="B320" s="115"/>
      <c r="C320" s="115"/>
      <c r="D320" s="115"/>
      <c r="E320" s="115"/>
      <c r="F320" s="115"/>
      <c r="G320" s="115"/>
      <c r="H320" s="115"/>
      <c r="I320" s="115"/>
      <c r="J320" s="115"/>
      <c r="K320" s="115"/>
      <c r="L320" s="115"/>
      <c r="M320" s="115"/>
      <c r="N320" s="115"/>
      <c r="O320" s="115"/>
      <c r="P320" s="115"/>
      <c r="Q320" s="115"/>
      <c r="R320" s="115"/>
      <c r="S320" s="115"/>
      <c r="T320" s="115"/>
      <c r="U320" s="115"/>
      <c r="V320" s="115"/>
      <c r="W320" s="115"/>
      <c r="X320" s="115"/>
      <c r="Y320" s="115"/>
      <c r="Z320" s="115"/>
      <c r="AA320" s="115"/>
      <c r="AB320" s="115"/>
    </row>
    <row r="321" spans="1:28" x14ac:dyDescent="0.25">
      <c r="A321" s="115"/>
      <c r="B321" s="115"/>
      <c r="C321" s="115"/>
      <c r="D321" s="115"/>
      <c r="E321" s="115"/>
      <c r="F321" s="115"/>
      <c r="G321" s="115"/>
      <c r="H321" s="115"/>
      <c r="I321" s="115"/>
      <c r="J321" s="115"/>
      <c r="K321" s="115"/>
      <c r="L321" s="115"/>
      <c r="M321" s="115"/>
      <c r="N321" s="115"/>
      <c r="O321" s="115"/>
      <c r="P321" s="115"/>
      <c r="Q321" s="115"/>
      <c r="R321" s="115"/>
      <c r="S321" s="115"/>
      <c r="T321" s="115"/>
      <c r="U321" s="115"/>
      <c r="V321" s="115"/>
      <c r="W321" s="115"/>
      <c r="X321" s="115"/>
      <c r="Y321" s="115"/>
      <c r="Z321" s="115"/>
      <c r="AA321" s="115"/>
      <c r="AB321" s="115"/>
    </row>
    <row r="322" spans="1:28" x14ac:dyDescent="0.25">
      <c r="A322" s="115"/>
      <c r="B322" s="115"/>
      <c r="C322" s="115"/>
      <c r="D322" s="115"/>
      <c r="E322" s="115"/>
      <c r="F322" s="115"/>
      <c r="G322" s="115"/>
      <c r="H322" s="115"/>
      <c r="I322" s="115"/>
      <c r="J322" s="115"/>
      <c r="K322" s="115"/>
      <c r="L322" s="115"/>
      <c r="M322" s="115"/>
      <c r="N322" s="115"/>
      <c r="O322" s="115"/>
      <c r="P322" s="115"/>
      <c r="Q322" s="115"/>
      <c r="R322" s="115"/>
      <c r="S322" s="115"/>
      <c r="T322" s="115"/>
      <c r="U322" s="115"/>
      <c r="V322" s="115"/>
      <c r="W322" s="115"/>
      <c r="X322" s="115"/>
      <c r="Y322" s="115"/>
      <c r="Z322" s="115"/>
      <c r="AA322" s="115"/>
      <c r="AB322" s="115"/>
    </row>
    <row r="323" spans="1:28" x14ac:dyDescent="0.25">
      <c r="A323" s="115"/>
      <c r="B323" s="115"/>
      <c r="C323" s="115"/>
      <c r="D323" s="115"/>
      <c r="E323" s="115"/>
      <c r="F323" s="115"/>
      <c r="G323" s="115"/>
      <c r="H323" s="115"/>
      <c r="I323" s="115"/>
      <c r="J323" s="115"/>
      <c r="K323" s="115"/>
      <c r="L323" s="115"/>
      <c r="M323" s="115"/>
      <c r="N323" s="115"/>
      <c r="O323" s="115"/>
      <c r="P323" s="115"/>
      <c r="Q323" s="115"/>
      <c r="R323" s="115"/>
      <c r="S323" s="115"/>
      <c r="T323" s="115"/>
      <c r="U323" s="115"/>
      <c r="V323" s="115"/>
      <c r="W323" s="115"/>
      <c r="X323" s="115"/>
      <c r="Y323" s="115"/>
      <c r="Z323" s="115"/>
      <c r="AA323" s="115"/>
      <c r="AB323" s="115"/>
    </row>
    <row r="324" spans="1:28" x14ac:dyDescent="0.25">
      <c r="A324" s="115"/>
      <c r="B324" s="115"/>
      <c r="C324" s="115"/>
      <c r="D324" s="115"/>
      <c r="E324" s="115"/>
      <c r="F324" s="115"/>
      <c r="G324" s="115"/>
      <c r="H324" s="115"/>
      <c r="I324" s="115"/>
      <c r="J324" s="115"/>
      <c r="K324" s="115"/>
      <c r="L324" s="115"/>
      <c r="M324" s="115"/>
      <c r="N324" s="115"/>
      <c r="O324" s="115"/>
      <c r="P324" s="115"/>
      <c r="Q324" s="115"/>
      <c r="R324" s="115"/>
      <c r="S324" s="115"/>
      <c r="T324" s="115"/>
      <c r="U324" s="115"/>
      <c r="V324" s="115"/>
      <c r="W324" s="115"/>
      <c r="X324" s="115"/>
      <c r="Y324" s="115"/>
      <c r="Z324" s="115"/>
      <c r="AA324" s="115"/>
      <c r="AB324" s="115"/>
    </row>
    <row r="325" spans="1:28" x14ac:dyDescent="0.25">
      <c r="A325" s="115"/>
      <c r="B325" s="115"/>
      <c r="C325" s="115"/>
      <c r="D325" s="115"/>
      <c r="E325" s="115"/>
      <c r="F325" s="115"/>
      <c r="G325" s="115"/>
      <c r="H325" s="115"/>
      <c r="I325" s="115"/>
      <c r="J325" s="115"/>
      <c r="K325" s="115"/>
      <c r="L325" s="115"/>
      <c r="M325" s="115"/>
      <c r="N325" s="115"/>
      <c r="O325" s="115"/>
      <c r="P325" s="115"/>
      <c r="Q325" s="115"/>
      <c r="R325" s="115"/>
      <c r="S325" s="115"/>
      <c r="T325" s="115"/>
      <c r="U325" s="115"/>
      <c r="V325" s="115"/>
      <c r="W325" s="115"/>
      <c r="X325" s="115"/>
      <c r="Y325" s="115"/>
      <c r="Z325" s="115"/>
      <c r="AA325" s="115"/>
      <c r="AB325" s="115"/>
    </row>
    <row r="326" spans="1:28" x14ac:dyDescent="0.25">
      <c r="A326" s="115"/>
      <c r="B326" s="115"/>
      <c r="C326" s="115"/>
      <c r="D326" s="115"/>
      <c r="E326" s="115"/>
      <c r="F326" s="115"/>
      <c r="G326" s="115"/>
      <c r="H326" s="115"/>
      <c r="I326" s="115"/>
      <c r="J326" s="115"/>
      <c r="K326" s="115"/>
      <c r="L326" s="115"/>
      <c r="M326" s="115"/>
      <c r="N326" s="115"/>
      <c r="O326" s="115"/>
      <c r="P326" s="115"/>
      <c r="Q326" s="115"/>
      <c r="R326" s="115"/>
      <c r="S326" s="115"/>
      <c r="T326" s="115"/>
      <c r="U326" s="115"/>
      <c r="V326" s="115"/>
      <c r="W326" s="115"/>
      <c r="X326" s="115"/>
      <c r="Y326" s="115"/>
      <c r="Z326" s="115"/>
      <c r="AA326" s="115"/>
      <c r="AB326" s="115"/>
    </row>
    <row r="327" spans="1:28" x14ac:dyDescent="0.25">
      <c r="A327" s="115"/>
      <c r="B327" s="115"/>
      <c r="C327" s="115"/>
      <c r="D327" s="115"/>
      <c r="E327" s="115"/>
      <c r="F327" s="115"/>
      <c r="G327" s="115"/>
      <c r="H327" s="115"/>
      <c r="I327" s="115"/>
      <c r="J327" s="115"/>
      <c r="K327" s="115"/>
      <c r="L327" s="115"/>
      <c r="M327" s="115"/>
      <c r="N327" s="115"/>
      <c r="O327" s="115"/>
      <c r="P327" s="115"/>
      <c r="Q327" s="115"/>
      <c r="R327" s="115"/>
      <c r="S327" s="115"/>
      <c r="T327" s="115"/>
      <c r="U327" s="115"/>
      <c r="V327" s="115"/>
      <c r="W327" s="115"/>
      <c r="X327" s="115"/>
      <c r="Y327" s="115"/>
      <c r="Z327" s="115"/>
      <c r="AA327" s="115"/>
      <c r="AB327" s="115"/>
    </row>
    <row r="328" spans="1:28" x14ac:dyDescent="0.25">
      <c r="A328" s="115"/>
      <c r="B328" s="115"/>
      <c r="C328" s="115"/>
      <c r="D328" s="115"/>
      <c r="E328" s="115"/>
      <c r="F328" s="115"/>
      <c r="G328" s="115"/>
      <c r="H328" s="115"/>
      <c r="I328" s="115"/>
      <c r="J328" s="115"/>
      <c r="K328" s="115"/>
      <c r="L328" s="115"/>
      <c r="M328" s="115"/>
      <c r="N328" s="115"/>
      <c r="O328" s="115"/>
      <c r="P328" s="115"/>
      <c r="Q328" s="115"/>
      <c r="R328" s="115"/>
      <c r="S328" s="115"/>
      <c r="T328" s="115"/>
      <c r="U328" s="115"/>
      <c r="V328" s="115"/>
      <c r="W328" s="115"/>
      <c r="X328" s="115"/>
      <c r="Y328" s="115"/>
      <c r="Z328" s="115"/>
      <c r="AA328" s="115"/>
      <c r="AB328" s="115"/>
    </row>
    <row r="329" spans="1:28" x14ac:dyDescent="0.25">
      <c r="A329" s="115"/>
      <c r="B329" s="115"/>
      <c r="C329" s="115"/>
      <c r="D329" s="115"/>
      <c r="E329" s="115"/>
      <c r="F329" s="115"/>
      <c r="G329" s="115"/>
      <c r="H329" s="115"/>
      <c r="I329" s="115"/>
      <c r="J329" s="115"/>
      <c r="K329" s="115"/>
      <c r="L329" s="115"/>
      <c r="M329" s="115"/>
      <c r="N329" s="115"/>
      <c r="O329" s="115"/>
      <c r="P329" s="115"/>
      <c r="Q329" s="115"/>
      <c r="R329" s="115"/>
      <c r="S329" s="115"/>
      <c r="T329" s="115"/>
      <c r="U329" s="115"/>
      <c r="V329" s="115"/>
      <c r="W329" s="115"/>
      <c r="X329" s="115"/>
      <c r="Y329" s="115"/>
      <c r="Z329" s="115"/>
      <c r="AA329" s="115"/>
      <c r="AB329" s="115"/>
    </row>
    <row r="330" spans="1:28" x14ac:dyDescent="0.25">
      <c r="A330" s="115"/>
      <c r="B330" s="115"/>
      <c r="C330" s="115"/>
      <c r="D330" s="115"/>
      <c r="E330" s="115"/>
      <c r="F330" s="115"/>
      <c r="G330" s="115"/>
      <c r="H330" s="115"/>
      <c r="I330" s="115"/>
      <c r="J330" s="115"/>
      <c r="K330" s="115"/>
      <c r="L330" s="115"/>
      <c r="M330" s="115"/>
      <c r="N330" s="115"/>
      <c r="O330" s="115"/>
      <c r="P330" s="115"/>
      <c r="Q330" s="115"/>
      <c r="R330" s="115"/>
      <c r="S330" s="115"/>
      <c r="T330" s="115"/>
      <c r="U330" s="115"/>
      <c r="V330" s="115"/>
      <c r="W330" s="115"/>
      <c r="X330" s="115"/>
      <c r="Y330" s="115"/>
      <c r="Z330" s="115"/>
      <c r="AA330" s="115"/>
      <c r="AB330" s="115"/>
    </row>
    <row r="331" spans="1:28" x14ac:dyDescent="0.25">
      <c r="A331" s="115"/>
      <c r="B331" s="115"/>
      <c r="C331" s="115"/>
      <c r="D331" s="115"/>
      <c r="E331" s="115"/>
      <c r="F331" s="115"/>
      <c r="G331" s="115"/>
      <c r="H331" s="115"/>
      <c r="I331" s="115"/>
      <c r="J331" s="115"/>
      <c r="K331" s="115"/>
      <c r="L331" s="115"/>
      <c r="M331" s="115"/>
      <c r="N331" s="115"/>
      <c r="O331" s="115"/>
      <c r="P331" s="115"/>
      <c r="Q331" s="115"/>
      <c r="R331" s="115"/>
      <c r="S331" s="115"/>
      <c r="T331" s="115"/>
      <c r="U331" s="115"/>
      <c r="V331" s="115"/>
      <c r="W331" s="115"/>
      <c r="X331" s="115"/>
      <c r="Y331" s="115"/>
      <c r="Z331" s="115"/>
      <c r="AA331" s="115"/>
      <c r="AB331" s="115"/>
    </row>
    <row r="332" spans="1:28" x14ac:dyDescent="0.25">
      <c r="A332" s="115"/>
      <c r="B332" s="115"/>
      <c r="C332" s="115"/>
      <c r="D332" s="115"/>
      <c r="E332" s="115"/>
      <c r="F332" s="115"/>
      <c r="G332" s="115"/>
      <c r="H332" s="115"/>
      <c r="I332" s="115"/>
      <c r="J332" s="115"/>
      <c r="K332" s="115"/>
      <c r="L332" s="115"/>
      <c r="M332" s="115"/>
      <c r="N332" s="115"/>
      <c r="O332" s="115"/>
      <c r="P332" s="115"/>
      <c r="Q332" s="115"/>
      <c r="R332" s="115"/>
      <c r="S332" s="115"/>
      <c r="T332" s="115"/>
      <c r="U332" s="115"/>
      <c r="V332" s="115"/>
      <c r="W332" s="115"/>
      <c r="X332" s="115"/>
      <c r="Y332" s="115"/>
      <c r="Z332" s="115"/>
      <c r="AA332" s="115"/>
      <c r="AB332" s="115"/>
    </row>
    <row r="333" spans="1:28" x14ac:dyDescent="0.25">
      <c r="A333" s="115"/>
      <c r="B333" s="115"/>
      <c r="C333" s="115"/>
      <c r="D333" s="115"/>
      <c r="E333" s="115"/>
      <c r="F333" s="115"/>
      <c r="G333" s="115"/>
      <c r="H333" s="115"/>
      <c r="I333" s="115"/>
      <c r="J333" s="115"/>
      <c r="K333" s="115"/>
      <c r="L333" s="115"/>
      <c r="M333" s="115"/>
      <c r="N333" s="115"/>
      <c r="O333" s="115"/>
      <c r="P333" s="115"/>
      <c r="Q333" s="115"/>
      <c r="R333" s="115"/>
      <c r="S333" s="115"/>
      <c r="T333" s="115"/>
      <c r="U333" s="115"/>
      <c r="V333" s="115"/>
      <c r="W333" s="115"/>
      <c r="X333" s="115"/>
      <c r="Y333" s="115"/>
      <c r="Z333" s="115"/>
      <c r="AA333" s="115"/>
      <c r="AB333" s="115"/>
    </row>
    <row r="334" spans="1:28" x14ac:dyDescent="0.25">
      <c r="A334" s="115"/>
      <c r="B334" s="115"/>
      <c r="C334" s="115"/>
      <c r="D334" s="115"/>
      <c r="E334" s="115"/>
      <c r="F334" s="115"/>
      <c r="G334" s="115"/>
      <c r="H334" s="115"/>
      <c r="I334" s="115"/>
      <c r="J334" s="115"/>
      <c r="K334" s="115"/>
      <c r="L334" s="115"/>
      <c r="M334" s="115"/>
      <c r="N334" s="115"/>
      <c r="O334" s="115"/>
      <c r="P334" s="115"/>
      <c r="Q334" s="115"/>
      <c r="R334" s="115"/>
      <c r="S334" s="115"/>
      <c r="T334" s="115"/>
      <c r="U334" s="115"/>
      <c r="V334" s="115"/>
      <c r="W334" s="115"/>
      <c r="X334" s="115"/>
      <c r="Y334" s="115"/>
      <c r="Z334" s="115"/>
      <c r="AA334" s="115"/>
      <c r="AB334" s="115"/>
    </row>
    <row r="335" spans="1:28" x14ac:dyDescent="0.25">
      <c r="A335" s="115"/>
      <c r="B335" s="115"/>
      <c r="C335" s="115"/>
      <c r="D335" s="115"/>
      <c r="E335" s="115"/>
      <c r="F335" s="115"/>
      <c r="G335" s="115"/>
      <c r="H335" s="115"/>
      <c r="I335" s="115"/>
      <c r="J335" s="115"/>
      <c r="K335" s="115"/>
      <c r="L335" s="115"/>
      <c r="M335" s="115"/>
      <c r="N335" s="115"/>
      <c r="O335" s="115"/>
      <c r="P335" s="115"/>
      <c r="Q335" s="115"/>
      <c r="R335" s="115"/>
      <c r="S335" s="115"/>
      <c r="T335" s="115"/>
      <c r="U335" s="115"/>
      <c r="V335" s="115"/>
      <c r="W335" s="115"/>
      <c r="X335" s="115"/>
      <c r="Y335" s="115"/>
      <c r="Z335" s="115"/>
      <c r="AA335" s="115"/>
      <c r="AB335" s="115"/>
    </row>
    <row r="336" spans="1:28" x14ac:dyDescent="0.25">
      <c r="A336" s="115"/>
      <c r="B336" s="115"/>
      <c r="C336" s="115"/>
      <c r="D336" s="115"/>
      <c r="E336" s="115"/>
      <c r="F336" s="115"/>
      <c r="G336" s="115"/>
      <c r="H336" s="115"/>
      <c r="I336" s="115"/>
      <c r="J336" s="115"/>
      <c r="K336" s="115"/>
      <c r="L336" s="115"/>
      <c r="M336" s="115"/>
      <c r="N336" s="115"/>
      <c r="O336" s="115"/>
      <c r="P336" s="115"/>
      <c r="Q336" s="115"/>
      <c r="R336" s="115"/>
      <c r="S336" s="115"/>
      <c r="T336" s="115"/>
      <c r="U336" s="115"/>
      <c r="V336" s="115"/>
      <c r="W336" s="115"/>
      <c r="X336" s="115"/>
      <c r="Y336" s="115"/>
      <c r="Z336" s="115"/>
      <c r="AA336" s="115"/>
      <c r="AB336" s="115"/>
    </row>
    <row r="337" spans="1:28" x14ac:dyDescent="0.25">
      <c r="A337" s="115"/>
      <c r="B337" s="115"/>
      <c r="C337" s="115"/>
      <c r="D337" s="115"/>
      <c r="E337" s="115"/>
      <c r="F337" s="115"/>
      <c r="G337" s="115"/>
      <c r="H337" s="115"/>
      <c r="I337" s="115"/>
      <c r="J337" s="115"/>
      <c r="K337" s="115"/>
      <c r="L337" s="115"/>
      <c r="M337" s="115"/>
      <c r="N337" s="115"/>
      <c r="O337" s="115"/>
      <c r="P337" s="115"/>
      <c r="Q337" s="115"/>
      <c r="R337" s="115"/>
      <c r="S337" s="115"/>
      <c r="T337" s="115"/>
      <c r="U337" s="115"/>
      <c r="V337" s="115"/>
      <c r="W337" s="115"/>
      <c r="X337" s="115"/>
      <c r="Y337" s="115"/>
      <c r="Z337" s="115"/>
      <c r="AA337" s="115"/>
      <c r="AB337" s="115"/>
    </row>
    <row r="338" spans="1:28" x14ac:dyDescent="0.25">
      <c r="A338" s="115"/>
      <c r="B338" s="115"/>
      <c r="C338" s="115"/>
      <c r="D338" s="115"/>
      <c r="E338" s="115"/>
      <c r="F338" s="115"/>
      <c r="G338" s="115"/>
      <c r="H338" s="115"/>
      <c r="I338" s="115"/>
      <c r="J338" s="115"/>
      <c r="K338" s="115"/>
      <c r="L338" s="115"/>
      <c r="M338" s="115"/>
      <c r="N338" s="115"/>
      <c r="O338" s="115"/>
      <c r="P338" s="115"/>
      <c r="Q338" s="115"/>
      <c r="R338" s="115"/>
      <c r="S338" s="115"/>
      <c r="T338" s="115"/>
      <c r="U338" s="115"/>
      <c r="V338" s="115"/>
      <c r="W338" s="115"/>
      <c r="X338" s="115"/>
      <c r="Y338" s="115"/>
      <c r="Z338" s="115"/>
      <c r="AA338" s="115"/>
      <c r="AB338" s="115"/>
    </row>
    <row r="339" spans="1:28" x14ac:dyDescent="0.25">
      <c r="A339" s="115"/>
      <c r="B339" s="115"/>
      <c r="C339" s="115"/>
      <c r="D339" s="115"/>
      <c r="E339" s="115"/>
      <c r="F339" s="115"/>
      <c r="G339" s="115"/>
      <c r="H339" s="115"/>
      <c r="I339" s="115"/>
      <c r="J339" s="115"/>
      <c r="K339" s="115"/>
      <c r="L339" s="115"/>
      <c r="M339" s="115"/>
      <c r="N339" s="115"/>
      <c r="O339" s="115"/>
      <c r="P339" s="115"/>
      <c r="Q339" s="115"/>
      <c r="R339" s="115"/>
      <c r="S339" s="115"/>
      <c r="T339" s="115"/>
      <c r="U339" s="115"/>
      <c r="V339" s="115"/>
      <c r="W339" s="115"/>
      <c r="X339" s="115"/>
      <c r="Y339" s="115"/>
      <c r="Z339" s="115"/>
      <c r="AA339" s="115"/>
      <c r="AB339" s="115"/>
    </row>
    <row r="340" spans="1:28" x14ac:dyDescent="0.25">
      <c r="A340" s="115"/>
      <c r="B340" s="115"/>
      <c r="C340" s="115"/>
      <c r="D340" s="115"/>
      <c r="E340" s="115"/>
      <c r="F340" s="115"/>
      <c r="G340" s="115"/>
      <c r="H340" s="115"/>
      <c r="I340" s="115"/>
      <c r="J340" s="115"/>
      <c r="K340" s="115"/>
      <c r="L340" s="115"/>
      <c r="M340" s="115"/>
      <c r="N340" s="115"/>
      <c r="O340" s="115"/>
      <c r="P340" s="115"/>
      <c r="Q340" s="115"/>
      <c r="R340" s="115"/>
      <c r="S340" s="115"/>
      <c r="T340" s="115"/>
      <c r="U340" s="115"/>
      <c r="V340" s="115"/>
      <c r="W340" s="115"/>
      <c r="X340" s="115"/>
      <c r="Y340" s="115"/>
      <c r="Z340" s="115"/>
      <c r="AA340" s="115"/>
      <c r="AB340" s="115"/>
    </row>
    <row r="341" spans="1:28" x14ac:dyDescent="0.25">
      <c r="A341" s="115"/>
      <c r="B341" s="115"/>
      <c r="C341" s="115"/>
      <c r="D341" s="115"/>
      <c r="E341" s="115"/>
      <c r="F341" s="115"/>
      <c r="G341" s="115"/>
      <c r="H341" s="115"/>
      <c r="I341" s="115"/>
      <c r="J341" s="115"/>
      <c r="K341" s="115"/>
      <c r="L341" s="115"/>
      <c r="M341" s="115"/>
      <c r="N341" s="115"/>
      <c r="O341" s="115"/>
      <c r="P341" s="115"/>
      <c r="Q341" s="115"/>
      <c r="R341" s="115"/>
      <c r="S341" s="115"/>
      <c r="T341" s="115"/>
      <c r="U341" s="115"/>
      <c r="V341" s="115"/>
      <c r="W341" s="115"/>
      <c r="X341" s="115"/>
      <c r="Y341" s="115"/>
      <c r="Z341" s="115"/>
      <c r="AA341" s="115"/>
      <c r="AB341" s="115"/>
    </row>
    <row r="342" spans="1:28" x14ac:dyDescent="0.25">
      <c r="A342" s="115"/>
      <c r="B342" s="115"/>
      <c r="C342" s="115"/>
      <c r="D342" s="115"/>
      <c r="E342" s="115"/>
      <c r="F342" s="115"/>
      <c r="G342" s="115"/>
      <c r="H342" s="115"/>
      <c r="I342" s="115"/>
      <c r="J342" s="115"/>
      <c r="K342" s="115"/>
      <c r="L342" s="115"/>
      <c r="M342" s="115"/>
      <c r="N342" s="115"/>
      <c r="O342" s="115"/>
      <c r="P342" s="115"/>
      <c r="Q342" s="115"/>
      <c r="R342" s="115"/>
      <c r="S342" s="115"/>
      <c r="T342" s="115"/>
      <c r="U342" s="115"/>
      <c r="V342" s="115"/>
      <c r="W342" s="115"/>
      <c r="X342" s="115"/>
      <c r="Y342" s="115"/>
      <c r="Z342" s="115"/>
      <c r="AA342" s="115"/>
      <c r="AB342" s="115"/>
    </row>
    <row r="343" spans="1:28" x14ac:dyDescent="0.25">
      <c r="A343" s="115"/>
      <c r="B343" s="115"/>
      <c r="C343" s="115"/>
      <c r="D343" s="115"/>
      <c r="E343" s="115"/>
      <c r="F343" s="115"/>
      <c r="G343" s="115"/>
      <c r="H343" s="115"/>
      <c r="I343" s="115"/>
      <c r="J343" s="115"/>
      <c r="K343" s="115"/>
      <c r="L343" s="115"/>
      <c r="M343" s="115"/>
      <c r="N343" s="115"/>
      <c r="O343" s="115"/>
      <c r="P343" s="115"/>
      <c r="Q343" s="115"/>
      <c r="R343" s="115"/>
      <c r="S343" s="115"/>
      <c r="T343" s="115"/>
      <c r="U343" s="115"/>
      <c r="V343" s="115"/>
      <c r="W343" s="115"/>
      <c r="X343" s="115"/>
      <c r="Y343" s="115"/>
      <c r="Z343" s="115"/>
      <c r="AA343" s="115"/>
      <c r="AB343" s="115"/>
    </row>
    <row r="344" spans="1:28" x14ac:dyDescent="0.25">
      <c r="A344" s="115"/>
      <c r="B344" s="115"/>
      <c r="C344" s="115"/>
      <c r="D344" s="115"/>
      <c r="E344" s="115"/>
      <c r="F344" s="115"/>
      <c r="G344" s="115"/>
      <c r="H344" s="115"/>
      <c r="I344" s="115"/>
      <c r="J344" s="115"/>
      <c r="K344" s="115"/>
      <c r="L344" s="115"/>
      <c r="M344" s="115"/>
      <c r="N344" s="115"/>
      <c r="O344" s="115"/>
      <c r="P344" s="115"/>
      <c r="Q344" s="115"/>
      <c r="R344" s="115"/>
      <c r="S344" s="115"/>
      <c r="T344" s="115"/>
      <c r="U344" s="115"/>
      <c r="V344" s="115"/>
      <c r="W344" s="115"/>
      <c r="X344" s="115"/>
      <c r="Y344" s="115"/>
      <c r="Z344" s="115"/>
      <c r="AA344" s="115"/>
      <c r="AB344" s="115"/>
    </row>
    <row r="345" spans="1:28" x14ac:dyDescent="0.25">
      <c r="A345" s="115"/>
      <c r="B345" s="115"/>
      <c r="C345" s="115"/>
      <c r="D345" s="115"/>
      <c r="E345" s="115"/>
      <c r="F345" s="115"/>
      <c r="G345" s="115"/>
      <c r="H345" s="115"/>
      <c r="I345" s="115"/>
      <c r="J345" s="115"/>
      <c r="K345" s="115"/>
      <c r="L345" s="115"/>
      <c r="M345" s="115"/>
      <c r="N345" s="115"/>
      <c r="O345" s="115"/>
      <c r="P345" s="115"/>
      <c r="Q345" s="115"/>
      <c r="R345" s="115"/>
      <c r="S345" s="115"/>
      <c r="T345" s="115"/>
      <c r="U345" s="115"/>
      <c r="V345" s="115"/>
      <c r="W345" s="115"/>
      <c r="X345" s="115"/>
      <c r="Y345" s="115"/>
      <c r="Z345" s="115"/>
      <c r="AA345" s="115"/>
      <c r="AB345" s="115"/>
    </row>
    <row r="346" spans="1:28" x14ac:dyDescent="0.25">
      <c r="A346" s="115"/>
      <c r="B346" s="115"/>
      <c r="C346" s="115"/>
      <c r="D346" s="115"/>
      <c r="E346" s="115"/>
      <c r="F346" s="115"/>
      <c r="G346" s="115"/>
      <c r="H346" s="115"/>
      <c r="I346" s="115"/>
      <c r="J346" s="115"/>
      <c r="K346" s="115"/>
      <c r="L346" s="115"/>
      <c r="M346" s="115"/>
      <c r="N346" s="115"/>
      <c r="O346" s="115"/>
      <c r="P346" s="115"/>
      <c r="Q346" s="115"/>
      <c r="R346" s="115"/>
      <c r="S346" s="115"/>
      <c r="T346" s="115"/>
      <c r="U346" s="115"/>
      <c r="V346" s="115"/>
      <c r="W346" s="115"/>
      <c r="X346" s="115"/>
      <c r="Y346" s="115"/>
      <c r="Z346" s="115"/>
      <c r="AA346" s="115"/>
      <c r="AB346" s="115"/>
    </row>
    <row r="347" spans="1:28" x14ac:dyDescent="0.25">
      <c r="A347" s="115"/>
      <c r="B347" s="115"/>
      <c r="C347" s="115"/>
      <c r="D347" s="115"/>
      <c r="E347" s="115"/>
      <c r="F347" s="115"/>
      <c r="G347" s="115"/>
      <c r="H347" s="115"/>
      <c r="I347" s="115"/>
      <c r="J347" s="115"/>
      <c r="K347" s="115"/>
      <c r="L347" s="115"/>
      <c r="M347" s="115"/>
      <c r="N347" s="115"/>
      <c r="O347" s="115"/>
      <c r="P347" s="115"/>
      <c r="Q347" s="115"/>
      <c r="R347" s="115"/>
      <c r="S347" s="115"/>
      <c r="T347" s="115"/>
      <c r="U347" s="115"/>
      <c r="V347" s="115"/>
      <c r="W347" s="115"/>
      <c r="X347" s="115"/>
      <c r="Y347" s="115"/>
      <c r="Z347" s="115"/>
      <c r="AA347" s="115"/>
      <c r="AB347" s="115"/>
    </row>
    <row r="348" spans="1:28" x14ac:dyDescent="0.25">
      <c r="A348" s="115"/>
      <c r="B348" s="115"/>
      <c r="C348" s="115"/>
      <c r="D348" s="115"/>
      <c r="E348" s="115"/>
      <c r="F348" s="115"/>
      <c r="G348" s="115"/>
      <c r="H348" s="115"/>
      <c r="I348" s="115"/>
      <c r="J348" s="115"/>
      <c r="K348" s="115"/>
      <c r="L348" s="115"/>
      <c r="M348" s="115"/>
      <c r="N348" s="115"/>
      <c r="O348" s="115"/>
      <c r="P348" s="115"/>
      <c r="Q348" s="115"/>
      <c r="R348" s="115"/>
      <c r="S348" s="115"/>
      <c r="T348" s="115"/>
      <c r="U348" s="115"/>
      <c r="V348" s="115"/>
      <c r="W348" s="115"/>
      <c r="X348" s="115"/>
      <c r="Y348" s="115"/>
      <c r="Z348" s="115"/>
      <c r="AA348" s="115"/>
      <c r="AB348" s="115"/>
    </row>
    <row r="349" spans="1:28" x14ac:dyDescent="0.25">
      <c r="A349" s="115"/>
      <c r="B349" s="115"/>
      <c r="C349" s="115"/>
      <c r="D349" s="115"/>
      <c r="E349" s="115"/>
      <c r="F349" s="115"/>
      <c r="G349" s="115"/>
      <c r="H349" s="115"/>
      <c r="I349" s="115"/>
      <c r="J349" s="115"/>
      <c r="K349" s="115"/>
      <c r="L349" s="115"/>
      <c r="M349" s="115"/>
      <c r="N349" s="115"/>
      <c r="O349" s="115"/>
      <c r="P349" s="115"/>
      <c r="Q349" s="115"/>
      <c r="R349" s="115"/>
      <c r="S349" s="115"/>
      <c r="T349" s="115"/>
      <c r="U349" s="115"/>
      <c r="V349" s="115"/>
      <c r="W349" s="115"/>
      <c r="X349" s="115"/>
      <c r="Y349" s="115"/>
      <c r="Z349" s="115"/>
      <c r="AA349" s="115"/>
      <c r="AB349" s="115"/>
    </row>
    <row r="350" spans="1:28" x14ac:dyDescent="0.25">
      <c r="A350" s="115"/>
      <c r="B350" s="115"/>
      <c r="C350" s="115"/>
      <c r="D350" s="115"/>
      <c r="E350" s="115"/>
      <c r="F350" s="115"/>
      <c r="G350" s="115"/>
      <c r="H350" s="115"/>
      <c r="I350" s="115"/>
      <c r="J350" s="115"/>
      <c r="K350" s="115"/>
      <c r="L350" s="115"/>
      <c r="M350" s="115"/>
      <c r="N350" s="115"/>
      <c r="O350" s="115"/>
      <c r="P350" s="115"/>
      <c r="Q350" s="115"/>
      <c r="R350" s="115"/>
      <c r="S350" s="115"/>
      <c r="T350" s="115"/>
      <c r="U350" s="115"/>
      <c r="V350" s="115"/>
      <c r="W350" s="115"/>
      <c r="X350" s="115"/>
      <c r="Y350" s="115"/>
      <c r="Z350" s="115"/>
      <c r="AA350" s="115"/>
      <c r="AB350" s="115"/>
    </row>
    <row r="351" spans="1:28" x14ac:dyDescent="0.25">
      <c r="A351" s="115"/>
      <c r="B351" s="115"/>
      <c r="C351" s="115"/>
      <c r="D351" s="115"/>
      <c r="E351" s="115"/>
      <c r="F351" s="115"/>
      <c r="G351" s="115"/>
      <c r="H351" s="115"/>
      <c r="I351" s="115"/>
      <c r="J351" s="115"/>
      <c r="K351" s="115"/>
      <c r="L351" s="115"/>
      <c r="M351" s="115"/>
      <c r="N351" s="115"/>
      <c r="O351" s="115"/>
      <c r="P351" s="115"/>
      <c r="Q351" s="115"/>
      <c r="R351" s="115"/>
      <c r="S351" s="115"/>
      <c r="T351" s="115"/>
      <c r="U351" s="115"/>
      <c r="V351" s="115"/>
      <c r="W351" s="115"/>
      <c r="X351" s="115"/>
      <c r="Y351" s="115"/>
      <c r="Z351" s="115"/>
      <c r="AA351" s="115"/>
      <c r="AB351" s="115"/>
    </row>
    <row r="352" spans="1:28" x14ac:dyDescent="0.25">
      <c r="A352" s="115"/>
      <c r="B352" s="115"/>
      <c r="C352" s="115"/>
      <c r="D352" s="115"/>
      <c r="E352" s="115"/>
      <c r="F352" s="115"/>
      <c r="G352" s="115"/>
      <c r="H352" s="115"/>
      <c r="I352" s="115"/>
      <c r="J352" s="115"/>
      <c r="K352" s="115"/>
      <c r="L352" s="115"/>
      <c r="M352" s="115"/>
      <c r="N352" s="115"/>
      <c r="O352" s="115"/>
      <c r="P352" s="115"/>
      <c r="Q352" s="115"/>
      <c r="R352" s="115"/>
      <c r="S352" s="115"/>
      <c r="T352" s="115"/>
      <c r="U352" s="115"/>
      <c r="V352" s="115"/>
      <c r="W352" s="115"/>
      <c r="X352" s="115"/>
      <c r="Y352" s="115"/>
      <c r="Z352" s="115"/>
      <c r="AA352" s="115"/>
      <c r="AB352" s="115"/>
    </row>
    <row r="353" spans="1:28" x14ac:dyDescent="0.25">
      <c r="A353" s="115"/>
      <c r="B353" s="115"/>
      <c r="C353" s="115"/>
      <c r="D353" s="115"/>
      <c r="E353" s="115"/>
      <c r="F353" s="115"/>
      <c r="G353" s="115"/>
      <c r="H353" s="115"/>
      <c r="I353" s="115"/>
      <c r="J353" s="115"/>
      <c r="K353" s="115"/>
      <c r="L353" s="115"/>
      <c r="M353" s="115"/>
      <c r="N353" s="115"/>
      <c r="O353" s="115"/>
      <c r="P353" s="115"/>
      <c r="Q353" s="115"/>
      <c r="R353" s="115"/>
      <c r="S353" s="115"/>
      <c r="T353" s="115"/>
      <c r="U353" s="115"/>
      <c r="V353" s="115"/>
      <c r="W353" s="115"/>
      <c r="X353" s="115"/>
      <c r="Y353" s="115"/>
      <c r="Z353" s="115"/>
      <c r="AA353" s="115"/>
      <c r="AB353" s="115"/>
    </row>
    <row r="354" spans="1:28" x14ac:dyDescent="0.25">
      <c r="A354" s="115"/>
      <c r="B354" s="115"/>
      <c r="C354" s="115"/>
      <c r="D354" s="115"/>
      <c r="E354" s="115"/>
      <c r="F354" s="115"/>
      <c r="G354" s="115"/>
      <c r="H354" s="115"/>
      <c r="I354" s="115"/>
      <c r="J354" s="115"/>
      <c r="K354" s="115"/>
      <c r="L354" s="115"/>
      <c r="M354" s="115"/>
      <c r="N354" s="115"/>
      <c r="O354" s="115"/>
      <c r="P354" s="115"/>
      <c r="Q354" s="115"/>
      <c r="R354" s="115"/>
      <c r="S354" s="115"/>
      <c r="T354" s="115"/>
      <c r="U354" s="115"/>
      <c r="V354" s="115"/>
      <c r="W354" s="115"/>
      <c r="X354" s="115"/>
      <c r="Y354" s="115"/>
      <c r="Z354" s="115"/>
      <c r="AA354" s="115"/>
      <c r="AB354" s="115"/>
    </row>
    <row r="355" spans="1:28" x14ac:dyDescent="0.25">
      <c r="A355" s="115"/>
      <c r="B355" s="115"/>
      <c r="C355" s="115"/>
      <c r="D355" s="115"/>
      <c r="E355" s="115"/>
      <c r="F355" s="115"/>
      <c r="G355" s="115"/>
      <c r="H355" s="115"/>
      <c r="I355" s="115"/>
      <c r="J355" s="115"/>
      <c r="K355" s="115"/>
      <c r="L355" s="115"/>
      <c r="M355" s="115"/>
      <c r="N355" s="115"/>
      <c r="O355" s="115"/>
      <c r="P355" s="115"/>
      <c r="Q355" s="115"/>
      <c r="R355" s="115"/>
      <c r="S355" s="115"/>
      <c r="T355" s="115"/>
      <c r="U355" s="115"/>
      <c r="V355" s="115"/>
      <c r="W355" s="115"/>
      <c r="X355" s="115"/>
      <c r="Y355" s="115"/>
      <c r="Z355" s="115"/>
      <c r="AA355" s="115"/>
      <c r="AB355" s="115"/>
    </row>
    <row r="356" spans="1:28" x14ac:dyDescent="0.25">
      <c r="A356" s="115"/>
      <c r="B356" s="115"/>
      <c r="C356" s="115"/>
      <c r="D356" s="115"/>
      <c r="E356" s="115"/>
      <c r="F356" s="115"/>
      <c r="G356" s="115"/>
      <c r="H356" s="115"/>
      <c r="I356" s="115"/>
      <c r="J356" s="115"/>
      <c r="K356" s="115"/>
      <c r="L356" s="115"/>
      <c r="M356" s="115"/>
      <c r="N356" s="115"/>
      <c r="O356" s="115"/>
      <c r="P356" s="115"/>
      <c r="Q356" s="115"/>
      <c r="R356" s="115"/>
      <c r="S356" s="115"/>
      <c r="T356" s="115"/>
      <c r="U356" s="115"/>
      <c r="V356" s="115"/>
      <c r="W356" s="115"/>
      <c r="X356" s="115"/>
      <c r="Y356" s="115"/>
      <c r="Z356" s="115"/>
      <c r="AA356" s="115"/>
      <c r="AB356" s="115"/>
    </row>
    <row r="357" spans="1:28" x14ac:dyDescent="0.25">
      <c r="A357" s="115"/>
      <c r="B357" s="115"/>
      <c r="C357" s="115"/>
      <c r="D357" s="115"/>
      <c r="E357" s="115"/>
      <c r="F357" s="115"/>
      <c r="G357" s="115"/>
      <c r="H357" s="115"/>
      <c r="I357" s="115"/>
      <c r="J357" s="115"/>
      <c r="K357" s="115"/>
      <c r="L357" s="115"/>
      <c r="M357" s="115"/>
      <c r="N357" s="115"/>
      <c r="O357" s="115"/>
      <c r="P357" s="115"/>
      <c r="Q357" s="115"/>
      <c r="R357" s="115"/>
      <c r="S357" s="115"/>
      <c r="T357" s="115"/>
      <c r="U357" s="115"/>
      <c r="V357" s="115"/>
      <c r="W357" s="115"/>
      <c r="X357" s="115"/>
      <c r="Y357" s="115"/>
      <c r="Z357" s="115"/>
      <c r="AA357" s="115"/>
      <c r="AB357" s="115"/>
    </row>
    <row r="358" spans="1:28" x14ac:dyDescent="0.25">
      <c r="A358" s="115"/>
      <c r="B358" s="115"/>
      <c r="C358" s="115"/>
      <c r="D358" s="115"/>
      <c r="E358" s="115"/>
      <c r="F358" s="115"/>
      <c r="G358" s="115"/>
      <c r="H358" s="115"/>
      <c r="I358" s="115"/>
      <c r="J358" s="115"/>
      <c r="K358" s="115"/>
      <c r="L358" s="115"/>
      <c r="M358" s="115"/>
      <c r="N358" s="115"/>
      <c r="O358" s="115"/>
      <c r="P358" s="115"/>
      <c r="Q358" s="115"/>
      <c r="R358" s="115"/>
      <c r="S358" s="115"/>
      <c r="T358" s="115"/>
      <c r="U358" s="115"/>
      <c r="V358" s="115"/>
      <c r="W358" s="115"/>
      <c r="X358" s="115"/>
      <c r="Y358" s="115"/>
      <c r="Z358" s="115"/>
      <c r="AA358" s="115"/>
      <c r="AB358" s="115"/>
    </row>
    <row r="359" spans="1:28" x14ac:dyDescent="0.25">
      <c r="A359" s="115"/>
      <c r="B359" s="115"/>
      <c r="C359" s="115"/>
      <c r="D359" s="115"/>
      <c r="E359" s="115"/>
      <c r="F359" s="115"/>
      <c r="G359" s="115"/>
      <c r="H359" s="115"/>
      <c r="I359" s="115"/>
      <c r="J359" s="115"/>
      <c r="K359" s="115"/>
      <c r="L359" s="115"/>
      <c r="M359" s="115"/>
      <c r="N359" s="115"/>
      <c r="O359" s="115"/>
      <c r="P359" s="115"/>
      <c r="Q359" s="115"/>
      <c r="R359" s="115"/>
      <c r="S359" s="115"/>
      <c r="T359" s="115"/>
      <c r="U359" s="115"/>
      <c r="V359" s="115"/>
      <c r="W359" s="115"/>
      <c r="X359" s="115"/>
      <c r="Y359" s="115"/>
      <c r="Z359" s="115"/>
      <c r="AA359" s="115"/>
      <c r="AB359" s="115"/>
    </row>
  </sheetData>
  <mergeCells count="33">
    <mergeCell ref="A12:S12"/>
    <mergeCell ref="A13:S13"/>
    <mergeCell ref="A14:S14"/>
    <mergeCell ref="A15:S15"/>
    <mergeCell ref="A16:S16"/>
    <mergeCell ref="A4:S4"/>
    <mergeCell ref="A6:S6"/>
    <mergeCell ref="A7:S7"/>
    <mergeCell ref="A8:S8"/>
    <mergeCell ref="A9:S9"/>
    <mergeCell ref="A17:S17"/>
    <mergeCell ref="B19:B20"/>
    <mergeCell ref="F19:F20"/>
    <mergeCell ref="H19:H20"/>
    <mergeCell ref="C19:C20"/>
    <mergeCell ref="E19:E20"/>
    <mergeCell ref="D19:D20"/>
    <mergeCell ref="A10:S10"/>
    <mergeCell ref="A11:S11"/>
    <mergeCell ref="J19:J20"/>
    <mergeCell ref="Q19:R19"/>
    <mergeCell ref="A19:A20"/>
    <mergeCell ref="G19:G20"/>
    <mergeCell ref="I19:I20"/>
    <mergeCell ref="K19:K20"/>
    <mergeCell ref="S19:S20"/>
    <mergeCell ref="L19:L20"/>
    <mergeCell ref="M19:M20"/>
    <mergeCell ref="N19:N20"/>
    <mergeCell ref="O19:O20"/>
    <mergeCell ref="P19:P20"/>
    <mergeCell ref="A18:E18"/>
    <mergeCell ref="I18:S18"/>
  </mergeCells>
  <phoneticPr fontId="0" type="noConversion"/>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52"/>
  <sheetViews>
    <sheetView view="pageBreakPreview" topLeftCell="A19" zoomScale="60" zoomScaleNormal="60" workbookViewId="0">
      <selection activeCell="A36" sqref="A36:XFD36"/>
    </sheetView>
  </sheetViews>
  <sheetFormatPr defaultColWidth="10.7109375" defaultRowHeight="15.75" x14ac:dyDescent="0.25"/>
  <cols>
    <col min="1" max="1" width="9.5703125" style="24" customWidth="1"/>
    <col min="2" max="2" width="32.28515625" style="24" customWidth="1"/>
    <col min="3" max="3" width="41.28515625" style="24" customWidth="1"/>
    <col min="4" max="4" width="16.140625" style="24" customWidth="1"/>
    <col min="5" max="5" width="14" style="24" customWidth="1"/>
    <col min="6" max="6" width="12.85546875" style="24" customWidth="1"/>
    <col min="7" max="8" width="8.7109375" style="24" customWidth="1"/>
    <col min="9" max="10" width="10.42578125" style="24" customWidth="1"/>
    <col min="11" max="11" width="12.140625" style="24" customWidth="1"/>
    <col min="12" max="13" width="10.85546875" style="24" customWidth="1"/>
    <col min="14" max="15" width="10.570312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237" width="10.7109375" style="24"/>
    <col min="238" max="242" width="15.7109375" style="24" customWidth="1"/>
    <col min="243" max="246" width="12.7109375" style="24" customWidth="1"/>
    <col min="247" max="250" width="15.7109375" style="24" customWidth="1"/>
    <col min="251" max="251" width="22.85546875" style="24" customWidth="1"/>
    <col min="252" max="252" width="20.7109375" style="24" customWidth="1"/>
    <col min="253" max="253" width="16.7109375" style="24" customWidth="1"/>
    <col min="254" max="16384" width="10.7109375" style="24"/>
  </cols>
  <sheetData>
    <row r="1" spans="1:27" ht="3" customHeight="1" x14ac:dyDescent="0.25"/>
    <row r="2" spans="1:27" ht="15" customHeight="1" x14ac:dyDescent="0.25">
      <c r="T2" s="16" t="s">
        <v>22</v>
      </c>
    </row>
    <row r="3" spans="1:27" s="74" customFormat="1" ht="18.75" customHeight="1" x14ac:dyDescent="0.3">
      <c r="A3" s="19"/>
      <c r="T3" s="14" t="s">
        <v>6</v>
      </c>
    </row>
    <row r="4" spans="1:27" s="74" customFormat="1" ht="18.75" customHeight="1" x14ac:dyDescent="0.3">
      <c r="A4" s="19"/>
      <c r="T4" s="14" t="s">
        <v>21</v>
      </c>
    </row>
    <row r="5" spans="1:27" s="74" customFormat="1" ht="18.75" customHeight="1" x14ac:dyDescent="0.2">
      <c r="A5" s="269"/>
      <c r="B5" s="269"/>
      <c r="C5" s="269"/>
      <c r="D5" s="269"/>
      <c r="E5" s="269"/>
      <c r="F5" s="269"/>
      <c r="G5" s="269"/>
      <c r="H5" s="269"/>
      <c r="I5" s="269"/>
      <c r="J5" s="269"/>
      <c r="K5" s="269"/>
      <c r="L5" s="269"/>
      <c r="M5" s="269"/>
      <c r="N5" s="269"/>
      <c r="O5" s="269"/>
      <c r="P5" s="269"/>
      <c r="Q5" s="269"/>
      <c r="R5" s="269"/>
      <c r="S5" s="269"/>
      <c r="T5" s="269"/>
    </row>
    <row r="6" spans="1:27" s="74" customFormat="1" x14ac:dyDescent="0.2">
      <c r="A6" s="248" t="str">
        <f>'1. паспорт местоположение'!$A$5</f>
        <v>Год раскрытия информации: 2024 год</v>
      </c>
      <c r="B6" s="248"/>
      <c r="C6" s="248"/>
      <c r="D6" s="248"/>
      <c r="E6" s="248"/>
      <c r="F6" s="248"/>
      <c r="G6" s="248"/>
      <c r="H6" s="248"/>
      <c r="I6" s="248"/>
      <c r="J6" s="248"/>
      <c r="K6" s="248"/>
      <c r="L6" s="248"/>
      <c r="M6" s="248"/>
      <c r="N6" s="248"/>
      <c r="O6" s="248"/>
      <c r="P6" s="248"/>
      <c r="Q6" s="248"/>
      <c r="R6" s="248"/>
      <c r="S6" s="248"/>
      <c r="T6" s="248"/>
      <c r="U6" s="72"/>
      <c r="V6" s="72"/>
      <c r="W6" s="72"/>
      <c r="X6" s="72"/>
      <c r="Y6" s="72"/>
      <c r="Z6" s="72"/>
      <c r="AA6" s="72"/>
    </row>
    <row r="7" spans="1:27" s="74" customFormat="1" ht="15.75" customHeight="1" x14ac:dyDescent="0.2">
      <c r="A7" s="269">
        <v>0</v>
      </c>
      <c r="B7" s="269"/>
      <c r="C7" s="269"/>
      <c r="D7" s="269"/>
      <c r="E7" s="269"/>
      <c r="F7" s="269"/>
      <c r="G7" s="269"/>
      <c r="H7" s="269"/>
      <c r="I7" s="269"/>
      <c r="J7" s="269"/>
      <c r="K7" s="269"/>
      <c r="L7" s="269"/>
      <c r="M7" s="269"/>
      <c r="N7" s="269"/>
      <c r="O7" s="269"/>
      <c r="P7" s="269"/>
      <c r="Q7" s="269"/>
      <c r="R7" s="269"/>
      <c r="S7" s="269"/>
      <c r="T7" s="269"/>
    </row>
    <row r="8" spans="1:27" s="74" customFormat="1" ht="18.75" x14ac:dyDescent="0.2">
      <c r="A8" s="252" t="s">
        <v>5</v>
      </c>
      <c r="B8" s="252"/>
      <c r="C8" s="252"/>
      <c r="D8" s="252"/>
      <c r="E8" s="252"/>
      <c r="F8" s="252"/>
      <c r="G8" s="252"/>
      <c r="H8" s="252"/>
      <c r="I8" s="252"/>
      <c r="J8" s="252"/>
      <c r="K8" s="252"/>
      <c r="L8" s="252"/>
      <c r="M8" s="252"/>
      <c r="N8" s="252"/>
      <c r="O8" s="252"/>
      <c r="P8" s="252"/>
      <c r="Q8" s="252"/>
      <c r="R8" s="252"/>
      <c r="S8" s="252"/>
      <c r="T8" s="252"/>
      <c r="U8" s="79"/>
      <c r="V8" s="79"/>
      <c r="W8" s="79"/>
      <c r="X8" s="79"/>
      <c r="Y8" s="79"/>
    </row>
    <row r="9" spans="1:27" s="74" customFormat="1" ht="18.75" x14ac:dyDescent="0.2">
      <c r="A9" s="269">
        <v>0</v>
      </c>
      <c r="B9" s="269"/>
      <c r="C9" s="269"/>
      <c r="D9" s="269"/>
      <c r="E9" s="269"/>
      <c r="F9" s="269"/>
      <c r="G9" s="269"/>
      <c r="H9" s="269"/>
      <c r="I9" s="269"/>
      <c r="J9" s="269"/>
      <c r="K9" s="269"/>
      <c r="L9" s="269"/>
      <c r="M9" s="269"/>
      <c r="N9" s="269"/>
      <c r="O9" s="269"/>
      <c r="P9" s="269"/>
      <c r="Q9" s="269"/>
      <c r="R9" s="269"/>
      <c r="S9" s="269"/>
      <c r="T9" s="269"/>
      <c r="U9" s="17"/>
      <c r="V9" s="17"/>
      <c r="W9" s="17"/>
    </row>
    <row r="10" spans="1:27" s="74" customFormat="1" ht="18.75" customHeight="1" x14ac:dyDescent="0.2">
      <c r="A10" s="246" t="s">
        <v>264</v>
      </c>
      <c r="B10" s="246"/>
      <c r="C10" s="246"/>
      <c r="D10" s="246"/>
      <c r="E10" s="246"/>
      <c r="F10" s="246"/>
      <c r="G10" s="246"/>
      <c r="H10" s="246"/>
      <c r="I10" s="246"/>
      <c r="J10" s="246"/>
      <c r="K10" s="246"/>
      <c r="L10" s="246"/>
      <c r="M10" s="246"/>
      <c r="N10" s="246"/>
      <c r="O10" s="246"/>
      <c r="P10" s="246"/>
      <c r="Q10" s="246"/>
      <c r="R10" s="246"/>
      <c r="S10" s="246"/>
      <c r="T10" s="246"/>
      <c r="U10" s="80"/>
      <c r="V10" s="80"/>
      <c r="W10" s="80"/>
      <c r="X10" s="80"/>
      <c r="Y10" s="80"/>
    </row>
    <row r="11" spans="1:27" s="74" customFormat="1" ht="18.75" customHeight="1" x14ac:dyDescent="0.2">
      <c r="A11" s="245" t="s">
        <v>4</v>
      </c>
      <c r="B11" s="245"/>
      <c r="C11" s="245"/>
      <c r="D11" s="245"/>
      <c r="E11" s="245"/>
      <c r="F11" s="245"/>
      <c r="G11" s="245"/>
      <c r="H11" s="245"/>
      <c r="I11" s="245"/>
      <c r="J11" s="245"/>
      <c r="K11" s="245"/>
      <c r="L11" s="245"/>
      <c r="M11" s="245"/>
      <c r="N11" s="245"/>
      <c r="O11" s="245"/>
      <c r="P11" s="245"/>
      <c r="Q11" s="245"/>
      <c r="R11" s="245"/>
      <c r="S11" s="245"/>
      <c r="T11" s="245"/>
      <c r="U11" s="78"/>
      <c r="V11" s="78"/>
      <c r="W11" s="78"/>
      <c r="X11" s="78"/>
      <c r="Y11" s="78"/>
    </row>
    <row r="12" spans="1:27" s="74" customFormat="1" ht="18.75" x14ac:dyDescent="0.2">
      <c r="A12" s="269">
        <v>0</v>
      </c>
      <c r="B12" s="269"/>
      <c r="C12" s="269"/>
      <c r="D12" s="269"/>
      <c r="E12" s="269"/>
      <c r="F12" s="269"/>
      <c r="G12" s="269"/>
      <c r="H12" s="269"/>
      <c r="I12" s="269"/>
      <c r="J12" s="269"/>
      <c r="K12" s="269"/>
      <c r="L12" s="269"/>
      <c r="M12" s="269"/>
      <c r="N12" s="269"/>
      <c r="O12" s="269"/>
      <c r="P12" s="269"/>
      <c r="Q12" s="269"/>
      <c r="R12" s="269"/>
      <c r="S12" s="269"/>
      <c r="T12" s="269"/>
      <c r="U12" s="17"/>
      <c r="V12" s="17"/>
      <c r="W12" s="17"/>
    </row>
    <row r="13" spans="1:27" s="74" customFormat="1" ht="18.75" customHeight="1" x14ac:dyDescent="0.2">
      <c r="A13" s="246" t="str">
        <f>'1. паспорт местоположение'!$A$12</f>
        <v>L_Che372</v>
      </c>
      <c r="B13" s="246"/>
      <c r="C13" s="246"/>
      <c r="D13" s="246"/>
      <c r="E13" s="246"/>
      <c r="F13" s="246"/>
      <c r="G13" s="246"/>
      <c r="H13" s="246"/>
      <c r="I13" s="246"/>
      <c r="J13" s="246"/>
      <c r="K13" s="246"/>
      <c r="L13" s="246"/>
      <c r="M13" s="246"/>
      <c r="N13" s="246"/>
      <c r="O13" s="246"/>
      <c r="P13" s="246"/>
      <c r="Q13" s="246"/>
      <c r="R13" s="246"/>
      <c r="S13" s="246"/>
      <c r="T13" s="246"/>
      <c r="U13" s="80"/>
      <c r="V13" s="80"/>
      <c r="W13" s="80"/>
      <c r="X13" s="80"/>
      <c r="Y13" s="80"/>
    </row>
    <row r="14" spans="1:27" s="74" customFormat="1" ht="18.75" customHeight="1" x14ac:dyDescent="0.2">
      <c r="A14" s="245" t="s">
        <v>3</v>
      </c>
      <c r="B14" s="245"/>
      <c r="C14" s="245"/>
      <c r="D14" s="245"/>
      <c r="E14" s="245"/>
      <c r="F14" s="245"/>
      <c r="G14" s="245"/>
      <c r="H14" s="245"/>
      <c r="I14" s="245"/>
      <c r="J14" s="245"/>
      <c r="K14" s="245"/>
      <c r="L14" s="245"/>
      <c r="M14" s="245"/>
      <c r="N14" s="245"/>
      <c r="O14" s="245"/>
      <c r="P14" s="245"/>
      <c r="Q14" s="245"/>
      <c r="R14" s="245"/>
      <c r="S14" s="245"/>
      <c r="T14" s="245"/>
      <c r="U14" s="78"/>
      <c r="V14" s="78"/>
      <c r="W14" s="78"/>
      <c r="X14" s="78"/>
      <c r="Y14" s="78"/>
    </row>
    <row r="15" spans="1:27" s="77" customFormat="1" ht="15.75" customHeight="1" x14ac:dyDescent="0.2">
      <c r="A15" s="277">
        <v>0</v>
      </c>
      <c r="B15" s="277"/>
      <c r="C15" s="277"/>
      <c r="D15" s="277"/>
      <c r="E15" s="277"/>
      <c r="F15" s="277"/>
      <c r="G15" s="277"/>
      <c r="H15" s="277"/>
      <c r="I15" s="277"/>
      <c r="J15" s="277"/>
      <c r="K15" s="277"/>
      <c r="L15" s="277"/>
      <c r="M15" s="277"/>
      <c r="N15" s="277"/>
      <c r="O15" s="277"/>
      <c r="P15" s="277"/>
      <c r="Q15" s="277"/>
      <c r="R15" s="277"/>
      <c r="S15" s="277"/>
      <c r="T15" s="277"/>
      <c r="U15" s="1"/>
      <c r="V15" s="1"/>
      <c r="W15" s="1"/>
    </row>
    <row r="16" spans="1:27" s="25" customFormat="1" x14ac:dyDescent="0.2">
      <c r="A16" s="247" t="str">
        <f>'1. паспорт местоположение'!$A$15</f>
        <v>Строительство и реконструкция сети 10-0,4 кВ (ВЛ 0,4 кВ протяженностью 27,78 км, ВЛ-10 кВ протяженностью 34,311 км, ТП 6(10)/0,4 кВ общей мощностью 1,116 МВА) в рамках "Плана (программы) снижения потерь электрической энергии в электрических сетях Итум-Калинских РЭС АО "Чеченэнерго"</v>
      </c>
      <c r="B16" s="247"/>
      <c r="C16" s="247"/>
      <c r="D16" s="247"/>
      <c r="E16" s="247"/>
      <c r="F16" s="247"/>
      <c r="G16" s="247"/>
      <c r="H16" s="247"/>
      <c r="I16" s="247"/>
      <c r="J16" s="247"/>
      <c r="K16" s="247"/>
      <c r="L16" s="247"/>
      <c r="M16" s="247"/>
      <c r="N16" s="247"/>
      <c r="O16" s="247"/>
      <c r="P16" s="247"/>
      <c r="Q16" s="247"/>
      <c r="R16" s="247"/>
      <c r="S16" s="247"/>
      <c r="T16" s="247"/>
      <c r="U16" s="80"/>
      <c r="V16" s="80"/>
      <c r="W16" s="80"/>
      <c r="X16" s="80"/>
      <c r="Y16" s="80"/>
    </row>
    <row r="17" spans="1:113" s="25" customFormat="1" ht="15" customHeight="1" x14ac:dyDescent="0.2">
      <c r="A17" s="245" t="s">
        <v>2</v>
      </c>
      <c r="B17" s="245"/>
      <c r="C17" s="245"/>
      <c r="D17" s="245"/>
      <c r="E17" s="245"/>
      <c r="F17" s="245"/>
      <c r="G17" s="245"/>
      <c r="H17" s="245"/>
      <c r="I17" s="245"/>
      <c r="J17" s="245"/>
      <c r="K17" s="245"/>
      <c r="L17" s="245"/>
      <c r="M17" s="245"/>
      <c r="N17" s="245"/>
      <c r="O17" s="245"/>
      <c r="P17" s="245"/>
      <c r="Q17" s="245"/>
      <c r="R17" s="245"/>
      <c r="S17" s="245"/>
      <c r="T17" s="245"/>
      <c r="U17" s="78"/>
      <c r="V17" s="78"/>
      <c r="W17" s="78"/>
      <c r="X17" s="78"/>
      <c r="Y17" s="78"/>
    </row>
    <row r="18" spans="1:113" s="25" customFormat="1" ht="15" customHeight="1" x14ac:dyDescent="0.2">
      <c r="A18" s="259"/>
      <c r="B18" s="259"/>
      <c r="C18" s="259"/>
      <c r="D18" s="259"/>
      <c r="E18" s="259"/>
      <c r="F18" s="259"/>
      <c r="G18" s="259"/>
      <c r="H18" s="259"/>
      <c r="I18" s="259"/>
      <c r="J18" s="259"/>
      <c r="K18" s="259"/>
      <c r="L18" s="259"/>
      <c r="M18" s="259"/>
      <c r="N18" s="259"/>
      <c r="O18" s="259"/>
      <c r="P18" s="259"/>
      <c r="Q18" s="259"/>
      <c r="R18" s="259"/>
      <c r="S18" s="259"/>
      <c r="T18" s="259"/>
    </row>
    <row r="19" spans="1:113" s="25" customFormat="1" ht="15" customHeight="1" x14ac:dyDescent="0.2">
      <c r="A19" s="271" t="s">
        <v>295</v>
      </c>
      <c r="B19" s="271"/>
      <c r="C19" s="271"/>
      <c r="D19" s="271"/>
      <c r="E19" s="271"/>
      <c r="F19" s="271"/>
      <c r="G19" s="271"/>
      <c r="H19" s="271"/>
      <c r="I19" s="271"/>
      <c r="J19" s="271"/>
      <c r="K19" s="271"/>
      <c r="L19" s="271"/>
      <c r="M19" s="271"/>
      <c r="N19" s="271"/>
      <c r="O19" s="271"/>
      <c r="P19" s="271"/>
      <c r="Q19" s="271"/>
      <c r="R19" s="271"/>
      <c r="S19" s="271"/>
      <c r="T19" s="271"/>
    </row>
    <row r="20" spans="1:113" s="26" customFormat="1" ht="21" customHeight="1" x14ac:dyDescent="0.25">
      <c r="A20" s="272"/>
      <c r="B20" s="272"/>
      <c r="C20" s="272"/>
      <c r="D20" s="272"/>
      <c r="E20" s="272"/>
      <c r="F20" s="272"/>
      <c r="G20" s="272"/>
      <c r="H20" s="272"/>
      <c r="I20" s="272"/>
      <c r="J20" s="272"/>
      <c r="K20" s="272"/>
      <c r="L20" s="272"/>
      <c r="M20" s="272"/>
      <c r="N20" s="272"/>
      <c r="O20" s="272"/>
      <c r="P20" s="272"/>
      <c r="Q20" s="272"/>
      <c r="R20" s="272"/>
      <c r="S20" s="272"/>
      <c r="T20" s="272"/>
    </row>
    <row r="21" spans="1:113" ht="46.5" customHeight="1" x14ac:dyDescent="0.25">
      <c r="A21" s="273" t="s">
        <v>1</v>
      </c>
      <c r="B21" s="263" t="s">
        <v>296</v>
      </c>
      <c r="C21" s="264"/>
      <c r="D21" s="261" t="s">
        <v>297</v>
      </c>
      <c r="E21" s="263" t="s">
        <v>298</v>
      </c>
      <c r="F21" s="264"/>
      <c r="G21" s="263" t="s">
        <v>299</v>
      </c>
      <c r="H21" s="264"/>
      <c r="I21" s="263" t="s">
        <v>300</v>
      </c>
      <c r="J21" s="264"/>
      <c r="K21" s="261" t="s">
        <v>301</v>
      </c>
      <c r="L21" s="263" t="s">
        <v>302</v>
      </c>
      <c r="M21" s="264"/>
      <c r="N21" s="263" t="s">
        <v>303</v>
      </c>
      <c r="O21" s="264"/>
      <c r="P21" s="261" t="s">
        <v>304</v>
      </c>
      <c r="Q21" s="267" t="s">
        <v>36</v>
      </c>
      <c r="R21" s="268"/>
      <c r="S21" s="267" t="s">
        <v>35</v>
      </c>
      <c r="T21" s="270"/>
    </row>
    <row r="22" spans="1:113" ht="204.75" customHeight="1" x14ac:dyDescent="0.25">
      <c r="A22" s="274"/>
      <c r="B22" s="265"/>
      <c r="C22" s="266"/>
      <c r="D22" s="276"/>
      <c r="E22" s="265"/>
      <c r="F22" s="266"/>
      <c r="G22" s="265"/>
      <c r="H22" s="266"/>
      <c r="I22" s="265"/>
      <c r="J22" s="266"/>
      <c r="K22" s="262"/>
      <c r="L22" s="265"/>
      <c r="M22" s="266"/>
      <c r="N22" s="265"/>
      <c r="O22" s="266"/>
      <c r="P22" s="262"/>
      <c r="Q22" s="27" t="s">
        <v>34</v>
      </c>
      <c r="R22" s="27" t="s">
        <v>242</v>
      </c>
      <c r="S22" s="27" t="s">
        <v>33</v>
      </c>
      <c r="T22" s="27" t="s">
        <v>32</v>
      </c>
    </row>
    <row r="23" spans="1:113" ht="51.75" customHeight="1" x14ac:dyDescent="0.25">
      <c r="A23" s="275"/>
      <c r="B23" s="27" t="s">
        <v>30</v>
      </c>
      <c r="C23" s="27" t="s">
        <v>31</v>
      </c>
      <c r="D23" s="262"/>
      <c r="E23" s="27" t="s">
        <v>30</v>
      </c>
      <c r="F23" s="27" t="s">
        <v>31</v>
      </c>
      <c r="G23" s="27" t="s">
        <v>30</v>
      </c>
      <c r="H23" s="27" t="s">
        <v>31</v>
      </c>
      <c r="I23" s="27" t="s">
        <v>30</v>
      </c>
      <c r="J23" s="27" t="s">
        <v>31</v>
      </c>
      <c r="K23" s="27" t="s">
        <v>30</v>
      </c>
      <c r="L23" s="27" t="s">
        <v>30</v>
      </c>
      <c r="M23" s="27" t="s">
        <v>31</v>
      </c>
      <c r="N23" s="27" t="s">
        <v>30</v>
      </c>
      <c r="O23" s="27" t="s">
        <v>31</v>
      </c>
      <c r="P23" s="76" t="s">
        <v>30</v>
      </c>
      <c r="Q23" s="27" t="s">
        <v>30</v>
      </c>
      <c r="R23" s="27" t="s">
        <v>30</v>
      </c>
      <c r="S23" s="27" t="s">
        <v>30</v>
      </c>
      <c r="T23" s="27" t="s">
        <v>30</v>
      </c>
    </row>
    <row r="24" spans="1:113" x14ac:dyDescent="0.25">
      <c r="A24" s="28">
        <v>1</v>
      </c>
      <c r="B24" s="28">
        <v>2</v>
      </c>
      <c r="C24" s="28">
        <v>3</v>
      </c>
      <c r="D24" s="28">
        <v>4</v>
      </c>
      <c r="E24" s="28">
        <v>5</v>
      </c>
      <c r="F24" s="28">
        <v>6</v>
      </c>
      <c r="G24" s="28">
        <v>7</v>
      </c>
      <c r="H24" s="28">
        <v>8</v>
      </c>
      <c r="I24" s="28">
        <v>9</v>
      </c>
      <c r="J24" s="28">
        <v>10</v>
      </c>
      <c r="K24" s="28">
        <v>11</v>
      </c>
      <c r="L24" s="28">
        <v>12</v>
      </c>
      <c r="M24" s="28">
        <v>13</v>
      </c>
      <c r="N24" s="28">
        <v>14</v>
      </c>
      <c r="O24" s="28">
        <v>15</v>
      </c>
      <c r="P24" s="28">
        <v>16</v>
      </c>
      <c r="Q24" s="28">
        <v>17</v>
      </c>
      <c r="R24" s="28">
        <v>18</v>
      </c>
      <c r="S24" s="28">
        <v>19</v>
      </c>
      <c r="T24" s="28">
        <v>20</v>
      </c>
    </row>
    <row r="25" spans="1:113" s="26" customFormat="1" ht="17.25" customHeight="1" x14ac:dyDescent="0.25">
      <c r="A25" s="28">
        <v>1</v>
      </c>
      <c r="B25" s="188" t="s">
        <v>512</v>
      </c>
      <c r="C25" s="188" t="s">
        <v>512</v>
      </c>
      <c r="D25" s="185" t="s">
        <v>513</v>
      </c>
      <c r="E25" s="185" t="s">
        <v>514</v>
      </c>
      <c r="F25" s="185" t="s">
        <v>515</v>
      </c>
      <c r="G25" s="189" t="s">
        <v>516</v>
      </c>
      <c r="H25" s="189" t="s">
        <v>516</v>
      </c>
      <c r="I25" s="185" t="s">
        <v>294</v>
      </c>
      <c r="J25" s="185" t="s">
        <v>517</v>
      </c>
      <c r="K25" s="185" t="s">
        <v>294</v>
      </c>
      <c r="L25" s="185">
        <v>10</v>
      </c>
      <c r="M25" s="185">
        <v>10</v>
      </c>
      <c r="N25" s="190">
        <v>0.1</v>
      </c>
      <c r="O25" s="190">
        <v>0.1</v>
      </c>
      <c r="P25" s="185" t="s">
        <v>294</v>
      </c>
      <c r="Q25" s="185" t="s">
        <v>491</v>
      </c>
      <c r="R25" s="185" t="s">
        <v>491</v>
      </c>
      <c r="S25" s="185" t="s">
        <v>491</v>
      </c>
      <c r="T25" s="185" t="s">
        <v>491</v>
      </c>
    </row>
    <row r="26" spans="1:113" ht="31.5" x14ac:dyDescent="0.25">
      <c r="A26" s="28">
        <v>2</v>
      </c>
      <c r="B26" s="191" t="s">
        <v>518</v>
      </c>
      <c r="C26" s="191" t="s">
        <v>518</v>
      </c>
      <c r="D26" s="185" t="s">
        <v>513</v>
      </c>
      <c r="E26" s="185" t="s">
        <v>514</v>
      </c>
      <c r="F26" s="185" t="s">
        <v>515</v>
      </c>
      <c r="G26" s="191" t="s">
        <v>519</v>
      </c>
      <c r="H26" s="191" t="s">
        <v>519</v>
      </c>
      <c r="I26" s="185" t="s">
        <v>294</v>
      </c>
      <c r="J26" s="185" t="s">
        <v>517</v>
      </c>
      <c r="K26" s="185" t="s">
        <v>294</v>
      </c>
      <c r="L26" s="185">
        <v>10</v>
      </c>
      <c r="M26" s="185">
        <v>10</v>
      </c>
      <c r="N26" s="190">
        <v>0.1</v>
      </c>
      <c r="O26" s="190">
        <v>0.1</v>
      </c>
      <c r="P26" s="185" t="s">
        <v>294</v>
      </c>
      <c r="Q26" s="185" t="s">
        <v>491</v>
      </c>
      <c r="R26" s="185" t="s">
        <v>491</v>
      </c>
      <c r="S26" s="185" t="s">
        <v>491</v>
      </c>
      <c r="T26" s="185" t="s">
        <v>491</v>
      </c>
      <c r="U26" s="26"/>
      <c r="V26" s="26"/>
    </row>
    <row r="27" spans="1:113" s="29" customFormat="1" ht="31.5" x14ac:dyDescent="0.2">
      <c r="A27" s="28">
        <v>3</v>
      </c>
      <c r="B27" s="191" t="s">
        <v>520</v>
      </c>
      <c r="C27" s="191" t="s">
        <v>520</v>
      </c>
      <c r="D27" s="185" t="s">
        <v>513</v>
      </c>
      <c r="E27" s="185" t="s">
        <v>514</v>
      </c>
      <c r="F27" s="185" t="s">
        <v>515</v>
      </c>
      <c r="G27" s="191" t="s">
        <v>521</v>
      </c>
      <c r="H27" s="191" t="s">
        <v>521</v>
      </c>
      <c r="I27" s="185" t="s">
        <v>294</v>
      </c>
      <c r="J27" s="185" t="s">
        <v>517</v>
      </c>
      <c r="K27" s="185" t="s">
        <v>294</v>
      </c>
      <c r="L27" s="185">
        <v>10</v>
      </c>
      <c r="M27" s="185">
        <v>10</v>
      </c>
      <c r="N27" s="190">
        <v>0.25</v>
      </c>
      <c r="O27" s="190">
        <v>0.25</v>
      </c>
      <c r="P27" s="185" t="s">
        <v>294</v>
      </c>
      <c r="Q27" s="185" t="s">
        <v>491</v>
      </c>
      <c r="R27" s="185" t="s">
        <v>491</v>
      </c>
      <c r="S27" s="185" t="s">
        <v>491</v>
      </c>
      <c r="T27" s="185" t="s">
        <v>491</v>
      </c>
      <c r="U27" s="26"/>
      <c r="V27" s="26"/>
    </row>
    <row r="28" spans="1:113" s="29" customFormat="1" ht="31.5" x14ac:dyDescent="0.2">
      <c r="A28" s="28">
        <v>4</v>
      </c>
      <c r="B28" s="191" t="s">
        <v>522</v>
      </c>
      <c r="C28" s="191" t="s">
        <v>522</v>
      </c>
      <c r="D28" s="185" t="s">
        <v>513</v>
      </c>
      <c r="E28" s="185" t="s">
        <v>514</v>
      </c>
      <c r="F28" s="185" t="s">
        <v>515</v>
      </c>
      <c r="G28" s="191" t="s">
        <v>523</v>
      </c>
      <c r="H28" s="191" t="s">
        <v>523</v>
      </c>
      <c r="I28" s="185" t="s">
        <v>294</v>
      </c>
      <c r="J28" s="185" t="s">
        <v>517</v>
      </c>
      <c r="K28" s="185" t="s">
        <v>294</v>
      </c>
      <c r="L28" s="185">
        <v>10</v>
      </c>
      <c r="M28" s="185">
        <v>10</v>
      </c>
      <c r="N28" s="190">
        <v>0.16</v>
      </c>
      <c r="O28" s="190">
        <v>0.16</v>
      </c>
      <c r="P28" s="185" t="s">
        <v>294</v>
      </c>
      <c r="Q28" s="185" t="s">
        <v>491</v>
      </c>
      <c r="R28" s="185" t="s">
        <v>491</v>
      </c>
      <c r="S28" s="185" t="s">
        <v>491</v>
      </c>
      <c r="T28" s="185" t="s">
        <v>491</v>
      </c>
      <c r="U28" s="26"/>
      <c r="V28" s="26"/>
    </row>
    <row r="29" spans="1:113" ht="31.5" x14ac:dyDescent="0.25">
      <c r="A29" s="28">
        <v>5</v>
      </c>
      <c r="B29" s="191" t="s">
        <v>524</v>
      </c>
      <c r="C29" s="191" t="s">
        <v>524</v>
      </c>
      <c r="D29" s="185" t="s">
        <v>513</v>
      </c>
      <c r="E29" s="185" t="s">
        <v>514</v>
      </c>
      <c r="F29" s="185" t="s">
        <v>515</v>
      </c>
      <c r="G29" s="191" t="s">
        <v>525</v>
      </c>
      <c r="H29" s="191" t="s">
        <v>525</v>
      </c>
      <c r="I29" s="185" t="s">
        <v>294</v>
      </c>
      <c r="J29" s="185" t="s">
        <v>517</v>
      </c>
      <c r="K29" s="185" t="s">
        <v>294</v>
      </c>
      <c r="L29" s="185">
        <v>10</v>
      </c>
      <c r="M29" s="185">
        <v>10</v>
      </c>
      <c r="N29" s="190">
        <v>0.04</v>
      </c>
      <c r="O29" s="190">
        <v>0.04</v>
      </c>
      <c r="P29" s="185" t="s">
        <v>294</v>
      </c>
      <c r="Q29" s="185" t="s">
        <v>491</v>
      </c>
      <c r="R29" s="185" t="s">
        <v>491</v>
      </c>
      <c r="S29" s="185" t="s">
        <v>491</v>
      </c>
      <c r="T29" s="185" t="s">
        <v>491</v>
      </c>
      <c r="U29" s="26"/>
      <c r="V29" s="26"/>
    </row>
    <row r="30" spans="1:113" ht="31.5" x14ac:dyDescent="0.25">
      <c r="A30" s="28">
        <v>6</v>
      </c>
      <c r="B30" s="191" t="s">
        <v>526</v>
      </c>
      <c r="C30" s="191" t="s">
        <v>526</v>
      </c>
      <c r="D30" s="185" t="s">
        <v>513</v>
      </c>
      <c r="E30" s="185" t="s">
        <v>514</v>
      </c>
      <c r="F30" s="185" t="s">
        <v>515</v>
      </c>
      <c r="G30" s="191" t="s">
        <v>527</v>
      </c>
      <c r="H30" s="191" t="s">
        <v>527</v>
      </c>
      <c r="I30" s="185" t="s">
        <v>294</v>
      </c>
      <c r="J30" s="185" t="s">
        <v>517</v>
      </c>
      <c r="K30" s="185" t="s">
        <v>294</v>
      </c>
      <c r="L30" s="185">
        <v>10</v>
      </c>
      <c r="M30" s="185">
        <v>10</v>
      </c>
      <c r="N30" s="192">
        <v>6.3E-2</v>
      </c>
      <c r="O30" s="192">
        <v>6.3E-2</v>
      </c>
      <c r="P30" s="185" t="s">
        <v>294</v>
      </c>
      <c r="Q30" s="185" t="s">
        <v>491</v>
      </c>
      <c r="R30" s="185" t="s">
        <v>491</v>
      </c>
      <c r="S30" s="185" t="s">
        <v>491</v>
      </c>
      <c r="T30" s="185" t="s">
        <v>491</v>
      </c>
      <c r="U30" s="26"/>
      <c r="V30" s="26"/>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1"/>
      <c r="BL30" s="31"/>
      <c r="BM30" s="31"/>
      <c r="BN30" s="31"/>
      <c r="BO30" s="31"/>
      <c r="BP30" s="31"/>
      <c r="BQ30" s="31"/>
      <c r="BR30" s="31"/>
      <c r="BS30" s="31"/>
      <c r="BT30" s="31"/>
      <c r="BU30" s="31"/>
      <c r="BV30" s="31"/>
      <c r="BW30" s="31"/>
      <c r="BX30" s="31"/>
      <c r="BY30" s="31"/>
      <c r="BZ30" s="31"/>
      <c r="CA30" s="31"/>
      <c r="CB30" s="31"/>
      <c r="CC30" s="31"/>
      <c r="CD30" s="31"/>
      <c r="CE30" s="31"/>
      <c r="CF30" s="31"/>
      <c r="CG30" s="31"/>
      <c r="CH30" s="31"/>
      <c r="CI30" s="31"/>
      <c r="CJ30" s="31"/>
      <c r="CK30" s="31"/>
      <c r="CL30" s="31"/>
      <c r="CM30" s="31"/>
      <c r="CN30" s="31"/>
      <c r="CO30" s="31"/>
      <c r="CP30" s="31"/>
      <c r="CQ30" s="31"/>
      <c r="CR30" s="31"/>
      <c r="CS30" s="31"/>
      <c r="CT30" s="31"/>
      <c r="CU30" s="31"/>
      <c r="CV30" s="31"/>
      <c r="CW30" s="31"/>
      <c r="CX30" s="31"/>
      <c r="CY30" s="31"/>
      <c r="CZ30" s="31"/>
      <c r="DA30" s="31"/>
      <c r="DB30" s="31"/>
      <c r="DC30" s="31"/>
      <c r="DD30" s="31"/>
      <c r="DE30" s="31"/>
      <c r="DF30" s="31"/>
      <c r="DG30" s="31"/>
      <c r="DH30" s="31"/>
      <c r="DI30" s="31"/>
    </row>
    <row r="31" spans="1:113" ht="31.5" x14ac:dyDescent="0.25">
      <c r="A31" s="28">
        <v>7</v>
      </c>
      <c r="B31" s="191" t="s">
        <v>528</v>
      </c>
      <c r="C31" s="191" t="s">
        <v>528</v>
      </c>
      <c r="D31" s="185" t="s">
        <v>513</v>
      </c>
      <c r="E31" s="185" t="s">
        <v>514</v>
      </c>
      <c r="F31" s="185" t="s">
        <v>515</v>
      </c>
      <c r="G31" s="191" t="s">
        <v>529</v>
      </c>
      <c r="H31" s="191" t="s">
        <v>529</v>
      </c>
      <c r="I31" s="185" t="s">
        <v>294</v>
      </c>
      <c r="J31" s="185" t="s">
        <v>517</v>
      </c>
      <c r="K31" s="185" t="s">
        <v>294</v>
      </c>
      <c r="L31" s="185">
        <v>10</v>
      </c>
      <c r="M31" s="185">
        <v>10</v>
      </c>
      <c r="N31" s="192">
        <v>6.3E-2</v>
      </c>
      <c r="O31" s="192">
        <v>6.3E-2</v>
      </c>
      <c r="P31" s="185" t="s">
        <v>294</v>
      </c>
      <c r="Q31" s="185" t="s">
        <v>491</v>
      </c>
      <c r="R31" s="185" t="s">
        <v>491</v>
      </c>
      <c r="S31" s="185" t="s">
        <v>491</v>
      </c>
      <c r="T31" s="185" t="s">
        <v>491</v>
      </c>
      <c r="U31" s="26"/>
      <c r="V31" s="26"/>
      <c r="AN31" s="34"/>
      <c r="AO31" s="34"/>
      <c r="AP31" s="34"/>
      <c r="AQ31" s="34"/>
      <c r="AR31" s="34"/>
      <c r="AS31" s="34"/>
      <c r="AT31" s="34"/>
      <c r="AU31" s="34"/>
      <c r="AV31" s="34"/>
      <c r="AW31" s="34"/>
      <c r="AX31" s="34"/>
      <c r="AY31" s="34"/>
      <c r="AZ31" s="34"/>
      <c r="BA31" s="34"/>
      <c r="BB31" s="34"/>
      <c r="BC31" s="34"/>
      <c r="BD31" s="34"/>
      <c r="BE31" s="34"/>
      <c r="BF31" s="34"/>
      <c r="BG31" s="34"/>
      <c r="BH31" s="34"/>
      <c r="BI31" s="34"/>
      <c r="BJ31" s="34"/>
      <c r="BK31" s="34"/>
      <c r="BL31" s="34"/>
      <c r="BM31" s="34"/>
      <c r="BN31" s="34"/>
      <c r="BO31" s="34"/>
      <c r="BP31" s="34"/>
      <c r="BQ31" s="34"/>
      <c r="BR31" s="34"/>
      <c r="BS31" s="34"/>
      <c r="BT31" s="34"/>
      <c r="BU31" s="34"/>
      <c r="BV31" s="34"/>
      <c r="BW31" s="34"/>
      <c r="BX31" s="34"/>
      <c r="BY31" s="34"/>
      <c r="BZ31" s="34"/>
      <c r="CA31" s="34"/>
      <c r="CB31" s="34"/>
      <c r="CC31" s="34"/>
      <c r="CD31" s="34"/>
      <c r="CE31" s="34"/>
      <c r="CF31" s="34"/>
      <c r="CG31" s="34"/>
      <c r="CH31" s="34"/>
      <c r="CI31" s="34"/>
      <c r="CJ31" s="34"/>
      <c r="CK31" s="34"/>
      <c r="CL31" s="34"/>
      <c r="CM31" s="34"/>
      <c r="CN31" s="34"/>
      <c r="CO31" s="34"/>
      <c r="CP31" s="34"/>
      <c r="CQ31" s="34"/>
      <c r="CR31" s="34"/>
      <c r="CS31" s="34"/>
      <c r="CT31" s="34"/>
      <c r="CU31" s="34"/>
      <c r="CV31" s="34"/>
      <c r="CW31" s="34"/>
      <c r="CX31" s="34"/>
      <c r="CY31" s="34"/>
      <c r="CZ31" s="34"/>
      <c r="DA31" s="34"/>
      <c r="DB31" s="34"/>
      <c r="DC31" s="34"/>
      <c r="DD31" s="34"/>
      <c r="DE31" s="34"/>
      <c r="DF31" s="34"/>
      <c r="DG31" s="34"/>
      <c r="DH31" s="34"/>
      <c r="DI31" s="34"/>
    </row>
    <row r="32" spans="1:113" ht="31.5" x14ac:dyDescent="0.25">
      <c r="A32" s="28">
        <v>8</v>
      </c>
      <c r="B32" s="191" t="s">
        <v>530</v>
      </c>
      <c r="C32" s="191" t="s">
        <v>530</v>
      </c>
      <c r="D32" s="185" t="s">
        <v>513</v>
      </c>
      <c r="E32" s="185" t="s">
        <v>514</v>
      </c>
      <c r="F32" s="185" t="s">
        <v>515</v>
      </c>
      <c r="G32" s="191" t="s">
        <v>531</v>
      </c>
      <c r="H32" s="191" t="s">
        <v>531</v>
      </c>
      <c r="I32" s="185" t="s">
        <v>294</v>
      </c>
      <c r="J32" s="185" t="s">
        <v>517</v>
      </c>
      <c r="K32" s="185" t="s">
        <v>294</v>
      </c>
      <c r="L32" s="185">
        <v>10</v>
      </c>
      <c r="M32" s="185">
        <v>10</v>
      </c>
      <c r="N32" s="190">
        <v>0.1</v>
      </c>
      <c r="O32" s="190">
        <v>0.1</v>
      </c>
      <c r="P32" s="185" t="s">
        <v>294</v>
      </c>
      <c r="Q32" s="185" t="s">
        <v>491</v>
      </c>
      <c r="R32" s="185" t="s">
        <v>491</v>
      </c>
      <c r="S32" s="185" t="s">
        <v>491</v>
      </c>
      <c r="T32" s="185" t="s">
        <v>491</v>
      </c>
      <c r="U32" s="26"/>
      <c r="V32" s="26"/>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1"/>
      <c r="BL32" s="31"/>
      <c r="BM32" s="31"/>
      <c r="BN32" s="31"/>
      <c r="BO32" s="31"/>
      <c r="BP32" s="31"/>
      <c r="BQ32" s="31"/>
      <c r="BR32" s="31"/>
      <c r="BS32" s="31"/>
      <c r="BT32" s="31"/>
      <c r="BU32" s="31"/>
      <c r="BV32" s="31"/>
      <c r="BW32" s="31"/>
      <c r="BX32" s="31"/>
      <c r="BY32" s="31"/>
      <c r="BZ32" s="31"/>
      <c r="CA32" s="31"/>
      <c r="CB32" s="31"/>
      <c r="CC32" s="31"/>
      <c r="CD32" s="31"/>
      <c r="CE32" s="31"/>
      <c r="CF32" s="31"/>
      <c r="CG32" s="31"/>
      <c r="CH32" s="31"/>
      <c r="CI32" s="31"/>
      <c r="CJ32" s="31"/>
      <c r="CK32" s="31"/>
      <c r="CL32" s="31"/>
      <c r="CM32" s="31"/>
      <c r="CN32" s="31"/>
      <c r="CO32" s="31"/>
      <c r="CP32" s="31"/>
      <c r="CQ32" s="31"/>
      <c r="CR32" s="31"/>
      <c r="CS32" s="31"/>
      <c r="CT32" s="31"/>
      <c r="CU32" s="31"/>
      <c r="CV32" s="31"/>
      <c r="CW32" s="31"/>
      <c r="CX32" s="31"/>
      <c r="CY32" s="31"/>
      <c r="CZ32" s="31"/>
      <c r="DA32" s="31"/>
      <c r="DB32" s="31"/>
      <c r="DC32" s="31"/>
      <c r="DD32" s="31"/>
      <c r="DE32" s="31"/>
      <c r="DF32" s="31"/>
      <c r="DG32" s="31"/>
      <c r="DH32" s="31"/>
      <c r="DI32" s="31"/>
    </row>
    <row r="33" spans="1:113" s="33" customFormat="1" ht="31.5" x14ac:dyDescent="0.25">
      <c r="A33" s="28">
        <v>9</v>
      </c>
      <c r="B33" s="191" t="s">
        <v>294</v>
      </c>
      <c r="C33" s="184" t="s">
        <v>532</v>
      </c>
      <c r="D33" s="185" t="s">
        <v>513</v>
      </c>
      <c r="E33" s="191" t="s">
        <v>294</v>
      </c>
      <c r="F33" s="185" t="s">
        <v>515</v>
      </c>
      <c r="G33" s="191" t="s">
        <v>294</v>
      </c>
      <c r="H33" s="191" t="s">
        <v>533</v>
      </c>
      <c r="I33" s="185" t="s">
        <v>294</v>
      </c>
      <c r="J33" s="185" t="s">
        <v>517</v>
      </c>
      <c r="K33" s="185" t="s">
        <v>294</v>
      </c>
      <c r="L33" s="185" t="s">
        <v>294</v>
      </c>
      <c r="M33" s="185">
        <v>10</v>
      </c>
      <c r="N33" s="193" t="s">
        <v>294</v>
      </c>
      <c r="O33" s="193">
        <v>0.1</v>
      </c>
      <c r="P33" s="185" t="s">
        <v>294</v>
      </c>
      <c r="Q33" s="185" t="s">
        <v>491</v>
      </c>
      <c r="R33" s="185" t="s">
        <v>491</v>
      </c>
      <c r="S33" s="185" t="s">
        <v>491</v>
      </c>
      <c r="T33" s="185" t="s">
        <v>491</v>
      </c>
      <c r="U33" s="26"/>
      <c r="V33" s="26"/>
      <c r="AN33" s="32"/>
      <c r="AO33" s="32"/>
      <c r="AP33" s="32"/>
      <c r="AQ33" s="32"/>
      <c r="AR33" s="32"/>
      <c r="AS33" s="32"/>
      <c r="AT33" s="32"/>
      <c r="AU33" s="32"/>
      <c r="AV33" s="32"/>
      <c r="AW33" s="32"/>
      <c r="AX33" s="32"/>
      <c r="AY33" s="32"/>
      <c r="AZ33" s="32"/>
      <c r="BA33" s="32"/>
      <c r="BB33" s="32"/>
      <c r="BC33" s="32"/>
      <c r="BD33" s="32"/>
      <c r="BE33" s="32"/>
      <c r="BF33" s="32"/>
      <c r="BG33" s="32"/>
      <c r="BH33" s="32"/>
      <c r="BI33" s="32"/>
      <c r="BJ33" s="32"/>
      <c r="BK33" s="35"/>
      <c r="BL33" s="35"/>
      <c r="BM33" s="35"/>
      <c r="BN33" s="35"/>
      <c r="BO33" s="35"/>
      <c r="BP33" s="35"/>
      <c r="BQ33" s="35"/>
      <c r="BR33" s="35"/>
      <c r="BS33" s="35"/>
      <c r="BT33" s="35"/>
      <c r="BU33" s="35"/>
      <c r="BV33" s="35"/>
      <c r="BW33" s="35"/>
      <c r="BX33" s="35"/>
      <c r="BY33" s="35"/>
      <c r="BZ33" s="35"/>
      <c r="CA33" s="35"/>
      <c r="CB33" s="35"/>
      <c r="CC33" s="35"/>
      <c r="CD33" s="35"/>
      <c r="CE33" s="35"/>
      <c r="CF33" s="35"/>
      <c r="CG33" s="35"/>
      <c r="CH33" s="35"/>
      <c r="CI33" s="35"/>
      <c r="CJ33" s="35"/>
      <c r="CK33" s="35"/>
      <c r="CL33" s="35"/>
      <c r="CM33" s="35"/>
      <c r="CN33" s="35"/>
      <c r="CO33" s="35"/>
      <c r="CP33" s="35"/>
      <c r="CQ33" s="35"/>
      <c r="CR33" s="35"/>
      <c r="CS33" s="35"/>
      <c r="CT33" s="35"/>
      <c r="CU33" s="35"/>
      <c r="CV33" s="35"/>
      <c r="CW33" s="35"/>
      <c r="CX33" s="35"/>
      <c r="CY33" s="35"/>
      <c r="CZ33" s="35"/>
      <c r="DA33" s="35"/>
      <c r="DB33" s="35"/>
      <c r="DC33" s="35"/>
      <c r="DD33" s="35"/>
      <c r="DE33" s="35"/>
      <c r="DF33" s="35"/>
      <c r="DG33" s="35"/>
      <c r="DH33" s="35"/>
      <c r="DI33" s="35"/>
    </row>
    <row r="34" spans="1:113" s="33" customFormat="1" ht="31.5" x14ac:dyDescent="0.25">
      <c r="A34" s="28">
        <v>10</v>
      </c>
      <c r="B34" s="191" t="s">
        <v>294</v>
      </c>
      <c r="C34" s="184" t="s">
        <v>534</v>
      </c>
      <c r="D34" s="185" t="s">
        <v>513</v>
      </c>
      <c r="E34" s="191" t="s">
        <v>294</v>
      </c>
      <c r="F34" s="185" t="s">
        <v>515</v>
      </c>
      <c r="G34" s="191" t="s">
        <v>294</v>
      </c>
      <c r="H34" s="191" t="s">
        <v>535</v>
      </c>
      <c r="I34" s="185" t="s">
        <v>294</v>
      </c>
      <c r="J34" s="185" t="s">
        <v>517</v>
      </c>
      <c r="K34" s="185" t="s">
        <v>294</v>
      </c>
      <c r="L34" s="185" t="s">
        <v>294</v>
      </c>
      <c r="M34" s="185">
        <v>10</v>
      </c>
      <c r="N34" s="193" t="s">
        <v>294</v>
      </c>
      <c r="O34" s="193">
        <v>0.04</v>
      </c>
      <c r="P34" s="185" t="s">
        <v>294</v>
      </c>
      <c r="Q34" s="185" t="s">
        <v>491</v>
      </c>
      <c r="R34" s="185" t="s">
        <v>491</v>
      </c>
      <c r="S34" s="185" t="s">
        <v>491</v>
      </c>
      <c r="T34" s="185" t="s">
        <v>491</v>
      </c>
      <c r="U34" s="26"/>
      <c r="V34" s="26"/>
      <c r="AN34" s="32"/>
      <c r="AO34" s="32"/>
      <c r="AP34" s="32"/>
      <c r="AQ34" s="32"/>
      <c r="AR34" s="32"/>
      <c r="AS34" s="32"/>
      <c r="AT34" s="32"/>
      <c r="AU34" s="32"/>
      <c r="AV34" s="32"/>
      <c r="AW34" s="32"/>
      <c r="AX34" s="32"/>
      <c r="AY34" s="32"/>
      <c r="AZ34" s="32"/>
      <c r="BA34" s="32"/>
      <c r="BB34" s="32"/>
      <c r="BC34" s="32"/>
      <c r="BD34" s="32"/>
      <c r="BE34" s="32"/>
      <c r="BF34" s="32"/>
      <c r="BG34" s="32"/>
      <c r="BH34" s="32"/>
      <c r="BI34" s="32"/>
      <c r="BJ34" s="32"/>
      <c r="BK34" s="35"/>
      <c r="BL34" s="35"/>
      <c r="BM34" s="35"/>
      <c r="BN34" s="35"/>
      <c r="BO34" s="35"/>
      <c r="BP34" s="35"/>
      <c r="BQ34" s="35"/>
      <c r="BR34" s="35"/>
      <c r="BS34" s="35"/>
      <c r="BT34" s="35"/>
      <c r="BU34" s="35"/>
      <c r="BV34" s="35"/>
      <c r="BW34" s="35"/>
      <c r="BX34" s="35"/>
      <c r="BY34" s="35"/>
      <c r="BZ34" s="35"/>
      <c r="CA34" s="35"/>
      <c r="CB34" s="35"/>
      <c r="CC34" s="35"/>
      <c r="CD34" s="35"/>
      <c r="CE34" s="35"/>
      <c r="CF34" s="35"/>
      <c r="CG34" s="35"/>
      <c r="CH34" s="35"/>
      <c r="CI34" s="35"/>
      <c r="CJ34" s="35"/>
      <c r="CK34" s="35"/>
      <c r="CL34" s="35"/>
      <c r="CM34" s="35"/>
      <c r="CN34" s="35"/>
      <c r="CO34" s="35"/>
      <c r="CP34" s="35"/>
      <c r="CQ34" s="35"/>
      <c r="CR34" s="35"/>
      <c r="CS34" s="35"/>
      <c r="CT34" s="35"/>
      <c r="CU34" s="35"/>
      <c r="CV34" s="35"/>
      <c r="CW34" s="35"/>
      <c r="CX34" s="35"/>
      <c r="CY34" s="35"/>
      <c r="CZ34" s="35"/>
      <c r="DA34" s="35"/>
      <c r="DB34" s="35"/>
      <c r="DC34" s="35"/>
      <c r="DD34" s="35"/>
      <c r="DE34" s="35"/>
      <c r="DF34" s="35"/>
      <c r="DG34" s="35"/>
      <c r="DH34" s="35"/>
      <c r="DI34" s="35"/>
    </row>
    <row r="35" spans="1:113" s="33" customFormat="1" ht="31.5" x14ac:dyDescent="0.25">
      <c r="A35" s="28">
        <v>11</v>
      </c>
      <c r="B35" s="191" t="s">
        <v>294</v>
      </c>
      <c r="C35" s="184" t="s">
        <v>536</v>
      </c>
      <c r="D35" s="185" t="s">
        <v>513</v>
      </c>
      <c r="E35" s="191" t="s">
        <v>294</v>
      </c>
      <c r="F35" s="185" t="s">
        <v>515</v>
      </c>
      <c r="G35" s="191" t="s">
        <v>294</v>
      </c>
      <c r="H35" s="191" t="s">
        <v>537</v>
      </c>
      <c r="I35" s="185" t="s">
        <v>294</v>
      </c>
      <c r="J35" s="185" t="s">
        <v>517</v>
      </c>
      <c r="K35" s="185" t="s">
        <v>294</v>
      </c>
      <c r="L35" s="185" t="s">
        <v>294</v>
      </c>
      <c r="M35" s="185">
        <v>10</v>
      </c>
      <c r="N35" s="193" t="s">
        <v>294</v>
      </c>
      <c r="O35" s="193">
        <v>0.1</v>
      </c>
      <c r="P35" s="185" t="s">
        <v>294</v>
      </c>
      <c r="Q35" s="185" t="s">
        <v>491</v>
      </c>
      <c r="R35" s="185" t="s">
        <v>491</v>
      </c>
      <c r="S35" s="185" t="s">
        <v>491</v>
      </c>
      <c r="T35" s="185" t="s">
        <v>491</v>
      </c>
      <c r="U35" s="26"/>
      <c r="V35" s="26"/>
      <c r="AN35" s="32"/>
      <c r="AO35" s="32"/>
      <c r="AP35" s="32"/>
      <c r="AQ35" s="32"/>
      <c r="AR35" s="32"/>
      <c r="AS35" s="32"/>
      <c r="AT35" s="32"/>
      <c r="AU35" s="32"/>
      <c r="AV35" s="32"/>
      <c r="AW35" s="32"/>
      <c r="AX35" s="32"/>
      <c r="AY35" s="32"/>
      <c r="AZ35" s="32"/>
      <c r="BA35" s="32"/>
      <c r="BB35" s="32"/>
      <c r="BC35" s="32"/>
      <c r="BD35" s="32"/>
      <c r="BE35" s="32"/>
      <c r="BF35" s="32"/>
      <c r="BG35" s="32"/>
      <c r="BH35" s="32"/>
      <c r="BI35" s="32"/>
      <c r="BJ35" s="32"/>
      <c r="BK35" s="35"/>
      <c r="BL35" s="35"/>
      <c r="BM35" s="35"/>
      <c r="BN35" s="35"/>
      <c r="BO35" s="35"/>
      <c r="BP35" s="35"/>
      <c r="BQ35" s="35"/>
      <c r="BR35" s="35"/>
      <c r="BS35" s="35"/>
      <c r="BT35" s="35"/>
      <c r="BU35" s="35"/>
      <c r="BV35" s="35"/>
      <c r="BW35" s="35"/>
      <c r="BX35" s="35"/>
      <c r="BY35" s="35"/>
      <c r="BZ35" s="35"/>
      <c r="CA35" s="35"/>
      <c r="CB35" s="35"/>
      <c r="CC35" s="35"/>
      <c r="CD35" s="35"/>
      <c r="CE35" s="35"/>
      <c r="CF35" s="35"/>
      <c r="CG35" s="35"/>
      <c r="CH35" s="35"/>
      <c r="CI35" s="35"/>
      <c r="CJ35" s="35"/>
      <c r="CK35" s="35"/>
      <c r="CL35" s="35"/>
      <c r="CM35" s="35"/>
      <c r="CN35" s="35"/>
      <c r="CO35" s="35"/>
      <c r="CP35" s="35"/>
      <c r="CQ35" s="35"/>
      <c r="CR35" s="35"/>
      <c r="CS35" s="35"/>
      <c r="CT35" s="35"/>
      <c r="CU35" s="35"/>
      <c r="CV35" s="35"/>
      <c r="CW35" s="35"/>
      <c r="CX35" s="35"/>
      <c r="CY35" s="35"/>
      <c r="CZ35" s="35"/>
      <c r="DA35" s="35"/>
      <c r="DB35" s="35"/>
      <c r="DC35" s="35"/>
      <c r="DD35" s="35"/>
      <c r="DE35" s="35"/>
      <c r="DF35" s="35"/>
      <c r="DG35" s="35"/>
      <c r="DH35" s="35"/>
      <c r="DI35" s="35"/>
    </row>
    <row r="36" spans="1:113" ht="3" customHeight="1" x14ac:dyDescent="0.25"/>
    <row r="37" spans="1:113" s="29" customFormat="1" ht="12.75" x14ac:dyDescent="0.2">
      <c r="B37" s="30"/>
      <c r="C37" s="30"/>
      <c r="K37" s="30"/>
    </row>
    <row r="38" spans="1:113" s="29" customFormat="1" x14ac:dyDescent="0.25">
      <c r="B38" s="31" t="s">
        <v>305</v>
      </c>
      <c r="C38" s="31"/>
      <c r="D38" s="31"/>
      <c r="E38" s="31"/>
      <c r="F38" s="31"/>
      <c r="G38" s="31"/>
      <c r="H38" s="31"/>
      <c r="I38" s="31"/>
      <c r="J38" s="31"/>
      <c r="K38" s="31"/>
      <c r="L38" s="31"/>
      <c r="M38" s="31"/>
      <c r="N38" s="31"/>
      <c r="O38" s="31"/>
      <c r="P38" s="31"/>
      <c r="Q38" s="31"/>
      <c r="R38" s="31"/>
    </row>
    <row r="39" spans="1:113" x14ac:dyDescent="0.25">
      <c r="B39" s="260" t="s">
        <v>306</v>
      </c>
      <c r="C39" s="260"/>
      <c r="D39" s="260"/>
      <c r="E39" s="260"/>
      <c r="F39" s="260"/>
      <c r="G39" s="260"/>
      <c r="H39" s="260"/>
      <c r="I39" s="260"/>
      <c r="J39" s="260"/>
      <c r="K39" s="260"/>
      <c r="L39" s="260"/>
      <c r="M39" s="260"/>
      <c r="N39" s="260"/>
      <c r="O39" s="260"/>
      <c r="P39" s="260"/>
      <c r="Q39" s="260"/>
      <c r="R39" s="260"/>
    </row>
    <row r="40" spans="1:113" x14ac:dyDescent="0.25">
      <c r="B40" s="31"/>
      <c r="C40" s="31"/>
      <c r="D40" s="31"/>
      <c r="E40" s="31"/>
      <c r="F40" s="31"/>
      <c r="G40" s="31"/>
      <c r="H40" s="31"/>
      <c r="I40" s="31"/>
      <c r="J40" s="31"/>
      <c r="K40" s="31"/>
      <c r="L40" s="31"/>
      <c r="M40" s="31"/>
      <c r="N40" s="31"/>
      <c r="O40" s="31"/>
      <c r="P40" s="31"/>
      <c r="Q40" s="31"/>
      <c r="R40" s="31"/>
      <c r="S40" s="31"/>
      <c r="T40" s="31"/>
      <c r="U40" s="31"/>
      <c r="V40" s="31"/>
      <c r="AN40" s="31"/>
      <c r="AO40" s="31"/>
      <c r="AP40" s="31"/>
      <c r="AQ40" s="31"/>
      <c r="AR40" s="31"/>
      <c r="AS40" s="31"/>
      <c r="AT40" s="31"/>
      <c r="AU40" s="31"/>
      <c r="AV40" s="31"/>
      <c r="AW40" s="31"/>
      <c r="AX40" s="31"/>
      <c r="AY40" s="31"/>
      <c r="AZ40" s="31"/>
      <c r="BA40" s="31"/>
      <c r="BB40" s="31"/>
      <c r="BC40" s="31"/>
      <c r="BD40" s="31"/>
      <c r="BE40" s="31"/>
      <c r="BF40" s="31"/>
      <c r="BG40" s="31"/>
      <c r="BH40" s="31"/>
      <c r="BI40" s="31"/>
      <c r="BJ40" s="31"/>
      <c r="BK40" s="31"/>
      <c r="BL40" s="31"/>
      <c r="BM40" s="31"/>
      <c r="BN40" s="31"/>
      <c r="BO40" s="31"/>
      <c r="BP40" s="31"/>
      <c r="BQ40" s="31"/>
      <c r="BR40" s="31"/>
      <c r="BS40" s="31"/>
      <c r="BT40" s="31"/>
      <c r="BU40" s="31"/>
      <c r="BV40" s="31"/>
      <c r="BW40" s="31"/>
      <c r="BX40" s="31"/>
      <c r="BY40" s="31"/>
      <c r="BZ40" s="31"/>
      <c r="CA40" s="31"/>
      <c r="CB40" s="31"/>
      <c r="CC40" s="31"/>
      <c r="CD40" s="31"/>
      <c r="CE40" s="31"/>
      <c r="CF40" s="31"/>
      <c r="CG40" s="31"/>
      <c r="CH40" s="31"/>
      <c r="CI40" s="31"/>
      <c r="CJ40" s="31"/>
      <c r="CK40" s="31"/>
      <c r="CL40" s="31"/>
      <c r="CM40" s="31"/>
      <c r="CN40" s="31"/>
      <c r="CO40" s="31"/>
      <c r="CP40" s="31"/>
      <c r="CQ40" s="31"/>
      <c r="CR40" s="31"/>
      <c r="CS40" s="31"/>
      <c r="CT40" s="31"/>
      <c r="CU40" s="31"/>
      <c r="CV40" s="31"/>
      <c r="CW40" s="31"/>
      <c r="CX40" s="31"/>
      <c r="CY40" s="31"/>
      <c r="CZ40" s="31"/>
      <c r="DA40" s="31"/>
      <c r="DB40" s="31"/>
      <c r="DC40" s="31"/>
      <c r="DD40" s="31"/>
      <c r="DE40" s="31"/>
      <c r="DF40" s="31"/>
      <c r="DG40" s="31"/>
      <c r="DH40" s="31"/>
      <c r="DI40" s="31"/>
    </row>
    <row r="41" spans="1:113" x14ac:dyDescent="0.25">
      <c r="B41" s="32" t="s">
        <v>307</v>
      </c>
      <c r="C41" s="32"/>
      <c r="D41" s="32"/>
      <c r="E41" s="32"/>
      <c r="F41" s="33"/>
      <c r="G41" s="33"/>
      <c r="H41" s="32"/>
      <c r="I41" s="32"/>
      <c r="J41" s="32"/>
      <c r="K41" s="32"/>
      <c r="L41" s="32"/>
      <c r="M41" s="32"/>
      <c r="N41" s="32"/>
      <c r="O41" s="32"/>
      <c r="P41" s="32"/>
      <c r="Q41" s="32"/>
      <c r="R41" s="32"/>
      <c r="S41" s="34"/>
      <c r="T41" s="34"/>
      <c r="U41" s="34"/>
      <c r="V41" s="34"/>
      <c r="AN41" s="34"/>
      <c r="AO41" s="34"/>
      <c r="AP41" s="34"/>
      <c r="AQ41" s="34"/>
      <c r="AR41" s="34"/>
      <c r="AS41" s="34"/>
      <c r="AT41" s="34"/>
      <c r="AU41" s="34"/>
      <c r="AV41" s="34"/>
      <c r="AW41" s="34"/>
      <c r="AX41" s="34"/>
      <c r="AY41" s="34"/>
      <c r="AZ41" s="34"/>
      <c r="BA41" s="34"/>
      <c r="BB41" s="34"/>
      <c r="BC41" s="34"/>
      <c r="BD41" s="34"/>
      <c r="BE41" s="34"/>
      <c r="BF41" s="34"/>
      <c r="BG41" s="34"/>
      <c r="BH41" s="34"/>
      <c r="BI41" s="34"/>
      <c r="BJ41" s="34"/>
      <c r="BK41" s="34"/>
      <c r="BL41" s="34"/>
      <c r="BM41" s="34"/>
      <c r="BN41" s="34"/>
      <c r="BO41" s="34"/>
      <c r="BP41" s="34"/>
      <c r="BQ41" s="34"/>
      <c r="BR41" s="34"/>
      <c r="BS41" s="34"/>
      <c r="BT41" s="34"/>
      <c r="BU41" s="34"/>
      <c r="BV41" s="34"/>
      <c r="BW41" s="34"/>
      <c r="BX41" s="34"/>
      <c r="BY41" s="34"/>
      <c r="BZ41" s="34"/>
      <c r="CA41" s="34"/>
      <c r="CB41" s="34"/>
      <c r="CC41" s="34"/>
      <c r="CD41" s="34"/>
      <c r="CE41" s="34"/>
      <c r="CF41" s="34"/>
      <c r="CG41" s="34"/>
      <c r="CH41" s="34"/>
      <c r="CI41" s="34"/>
      <c r="CJ41" s="34"/>
      <c r="CK41" s="34"/>
      <c r="CL41" s="34"/>
      <c r="CM41" s="34"/>
      <c r="CN41" s="34"/>
      <c r="CO41" s="34"/>
      <c r="CP41" s="34"/>
      <c r="CQ41" s="34"/>
      <c r="CR41" s="34"/>
      <c r="CS41" s="34"/>
      <c r="CT41" s="34"/>
      <c r="CU41" s="34"/>
      <c r="CV41" s="34"/>
      <c r="CW41" s="34"/>
      <c r="CX41" s="34"/>
      <c r="CY41" s="34"/>
      <c r="CZ41" s="34"/>
      <c r="DA41" s="34"/>
      <c r="DB41" s="34"/>
      <c r="DC41" s="34"/>
      <c r="DD41" s="34"/>
      <c r="DE41" s="34"/>
      <c r="DF41" s="34"/>
      <c r="DG41" s="34"/>
      <c r="DH41" s="34"/>
      <c r="DI41" s="34"/>
    </row>
    <row r="42" spans="1:113" x14ac:dyDescent="0.25">
      <c r="B42" s="32" t="s">
        <v>308</v>
      </c>
      <c r="C42" s="32"/>
      <c r="D42" s="32"/>
      <c r="E42" s="32"/>
      <c r="F42" s="33"/>
      <c r="G42" s="33"/>
      <c r="H42" s="32"/>
      <c r="I42" s="32"/>
      <c r="J42" s="32"/>
      <c r="K42" s="32"/>
      <c r="L42" s="32"/>
      <c r="M42" s="32"/>
      <c r="N42" s="32"/>
      <c r="O42" s="32"/>
      <c r="P42" s="32"/>
      <c r="Q42" s="32"/>
      <c r="R42" s="32"/>
      <c r="AN42" s="31"/>
      <c r="AO42" s="31"/>
      <c r="AP42" s="31"/>
      <c r="AQ42" s="31"/>
      <c r="AR42" s="31"/>
      <c r="AS42" s="31"/>
      <c r="AT42" s="31"/>
      <c r="AU42" s="31"/>
      <c r="AV42" s="31"/>
      <c r="AW42" s="31"/>
      <c r="AX42" s="31"/>
      <c r="AY42" s="31"/>
      <c r="AZ42" s="31"/>
      <c r="BA42" s="31"/>
      <c r="BB42" s="31"/>
      <c r="BC42" s="31"/>
      <c r="BD42" s="31"/>
      <c r="BE42" s="31"/>
      <c r="BF42" s="31"/>
      <c r="BG42" s="31"/>
      <c r="BH42" s="31"/>
      <c r="BI42" s="31"/>
      <c r="BJ42" s="31"/>
      <c r="BK42" s="31"/>
      <c r="BL42" s="31"/>
      <c r="BM42" s="31"/>
      <c r="BN42" s="31"/>
      <c r="BO42" s="31"/>
      <c r="BP42" s="31"/>
      <c r="BQ42" s="31"/>
      <c r="BR42" s="31"/>
      <c r="BS42" s="31"/>
      <c r="BT42" s="31"/>
      <c r="BU42" s="31"/>
      <c r="BV42" s="31"/>
      <c r="BW42" s="31"/>
      <c r="BX42" s="31"/>
      <c r="BY42" s="31"/>
      <c r="BZ42" s="31"/>
      <c r="CA42" s="31"/>
      <c r="CB42" s="31"/>
      <c r="CC42" s="31"/>
      <c r="CD42" s="31"/>
      <c r="CE42" s="31"/>
      <c r="CF42" s="31"/>
      <c r="CG42" s="31"/>
      <c r="CH42" s="31"/>
      <c r="CI42" s="31"/>
      <c r="CJ42" s="31"/>
      <c r="CK42" s="31"/>
      <c r="CL42" s="31"/>
      <c r="CM42" s="31"/>
      <c r="CN42" s="31"/>
      <c r="CO42" s="31"/>
      <c r="CP42" s="31"/>
      <c r="CQ42" s="31"/>
      <c r="CR42" s="31"/>
      <c r="CS42" s="31"/>
      <c r="CT42" s="31"/>
      <c r="CU42" s="31"/>
      <c r="CV42" s="31"/>
      <c r="CW42" s="31"/>
      <c r="CX42" s="31"/>
      <c r="CY42" s="31"/>
      <c r="CZ42" s="31"/>
      <c r="DA42" s="31"/>
      <c r="DB42" s="31"/>
      <c r="DC42" s="31"/>
      <c r="DD42" s="31"/>
      <c r="DE42" s="31"/>
      <c r="DF42" s="31"/>
      <c r="DG42" s="31"/>
      <c r="DH42" s="31"/>
      <c r="DI42" s="31"/>
    </row>
    <row r="43" spans="1:113" s="33" customFormat="1" x14ac:dyDescent="0.25">
      <c r="B43" s="32" t="s">
        <v>309</v>
      </c>
      <c r="C43" s="32"/>
      <c r="D43" s="32"/>
      <c r="E43" s="32"/>
      <c r="H43" s="32"/>
      <c r="I43" s="32"/>
      <c r="J43" s="32"/>
      <c r="K43" s="32"/>
      <c r="L43" s="32"/>
      <c r="M43" s="32"/>
      <c r="N43" s="32"/>
      <c r="O43" s="32"/>
      <c r="P43" s="32"/>
      <c r="Q43" s="32"/>
      <c r="R43" s="32"/>
      <c r="AN43" s="32"/>
      <c r="AO43" s="32"/>
      <c r="AP43" s="32"/>
      <c r="AQ43" s="32"/>
      <c r="AR43" s="32"/>
      <c r="AS43" s="32"/>
      <c r="AT43" s="32"/>
      <c r="AU43" s="32"/>
      <c r="AV43" s="32"/>
      <c r="AW43" s="32"/>
      <c r="AX43" s="32"/>
      <c r="AY43" s="32"/>
      <c r="AZ43" s="32"/>
      <c r="BA43" s="32"/>
      <c r="BB43" s="32"/>
      <c r="BC43" s="32"/>
      <c r="BD43" s="32"/>
      <c r="BE43" s="32"/>
      <c r="BF43" s="32"/>
      <c r="BG43" s="32"/>
      <c r="BH43" s="32"/>
      <c r="BI43" s="32"/>
      <c r="BJ43" s="32"/>
      <c r="BK43" s="35"/>
      <c r="BL43" s="35"/>
      <c r="BM43" s="35"/>
      <c r="BN43" s="35"/>
      <c r="BO43" s="35"/>
      <c r="BP43" s="35"/>
      <c r="BQ43" s="35"/>
      <c r="BR43" s="35"/>
      <c r="BS43" s="35"/>
      <c r="BT43" s="35"/>
      <c r="BU43" s="35"/>
      <c r="BV43" s="35"/>
      <c r="BW43" s="35"/>
      <c r="BX43" s="35"/>
      <c r="BY43" s="35"/>
      <c r="BZ43" s="35"/>
      <c r="CA43" s="35"/>
      <c r="CB43" s="35"/>
      <c r="CC43" s="35"/>
      <c r="CD43" s="35"/>
      <c r="CE43" s="35"/>
      <c r="CF43" s="35"/>
      <c r="CG43" s="35"/>
      <c r="CH43" s="35"/>
      <c r="CI43" s="35"/>
      <c r="CJ43" s="35"/>
      <c r="CK43" s="35"/>
      <c r="CL43" s="35"/>
      <c r="CM43" s="35"/>
      <c r="CN43" s="35"/>
      <c r="CO43" s="35"/>
      <c r="CP43" s="35"/>
      <c r="CQ43" s="35"/>
      <c r="CR43" s="35"/>
      <c r="CS43" s="35"/>
      <c r="CT43" s="35"/>
      <c r="CU43" s="35"/>
      <c r="CV43" s="35"/>
      <c r="CW43" s="35"/>
      <c r="CX43" s="35"/>
      <c r="CY43" s="35"/>
      <c r="CZ43" s="35"/>
      <c r="DA43" s="35"/>
      <c r="DB43" s="35"/>
      <c r="DC43" s="35"/>
      <c r="DD43" s="35"/>
      <c r="DE43" s="35"/>
      <c r="DF43" s="35"/>
      <c r="DG43" s="35"/>
      <c r="DH43" s="35"/>
      <c r="DI43" s="35"/>
    </row>
    <row r="44" spans="1:113" s="33" customFormat="1" x14ac:dyDescent="0.25">
      <c r="B44" s="32" t="s">
        <v>310</v>
      </c>
      <c r="C44" s="32"/>
      <c r="D44" s="32"/>
      <c r="E44" s="32"/>
      <c r="H44" s="32"/>
      <c r="I44" s="32"/>
      <c r="J44" s="32"/>
      <c r="K44" s="32"/>
      <c r="L44" s="32"/>
      <c r="M44" s="32"/>
      <c r="N44" s="32"/>
      <c r="O44" s="32"/>
      <c r="P44" s="32"/>
      <c r="Q44" s="32"/>
      <c r="R44" s="32"/>
      <c r="S44" s="32"/>
      <c r="T44" s="32"/>
      <c r="U44" s="32"/>
      <c r="V44" s="32"/>
      <c r="AN44" s="32"/>
      <c r="AO44" s="32"/>
      <c r="AP44" s="32"/>
      <c r="AQ44" s="32"/>
      <c r="AR44" s="32"/>
      <c r="AS44" s="32"/>
      <c r="AT44" s="32"/>
      <c r="AU44" s="32"/>
      <c r="AV44" s="32"/>
      <c r="AW44" s="32"/>
      <c r="AX44" s="32"/>
      <c r="AY44" s="32"/>
      <c r="AZ44" s="32"/>
      <c r="BA44" s="32"/>
      <c r="BB44" s="32"/>
      <c r="BC44" s="32"/>
      <c r="BD44" s="32"/>
      <c r="BE44" s="32"/>
      <c r="BF44" s="32"/>
      <c r="BG44" s="32"/>
      <c r="BH44" s="32"/>
      <c r="BI44" s="32"/>
      <c r="BJ44" s="32"/>
      <c r="BK44" s="35"/>
      <c r="BL44" s="35"/>
      <c r="BM44" s="35"/>
      <c r="BN44" s="35"/>
      <c r="BO44" s="35"/>
      <c r="BP44" s="35"/>
      <c r="BQ44" s="35"/>
      <c r="BR44" s="35"/>
      <c r="BS44" s="35"/>
      <c r="BT44" s="35"/>
      <c r="BU44" s="35"/>
      <c r="BV44" s="35"/>
      <c r="BW44" s="35"/>
      <c r="BX44" s="35"/>
      <c r="BY44" s="35"/>
      <c r="BZ44" s="35"/>
      <c r="CA44" s="35"/>
      <c r="CB44" s="35"/>
      <c r="CC44" s="35"/>
      <c r="CD44" s="35"/>
      <c r="CE44" s="35"/>
      <c r="CF44" s="35"/>
      <c r="CG44" s="35"/>
      <c r="CH44" s="35"/>
      <c r="CI44" s="35"/>
      <c r="CJ44" s="35"/>
      <c r="CK44" s="35"/>
      <c r="CL44" s="35"/>
      <c r="CM44" s="35"/>
      <c r="CN44" s="35"/>
      <c r="CO44" s="35"/>
      <c r="CP44" s="35"/>
      <c r="CQ44" s="35"/>
      <c r="CR44" s="35"/>
      <c r="CS44" s="35"/>
      <c r="CT44" s="35"/>
      <c r="CU44" s="35"/>
      <c r="CV44" s="35"/>
      <c r="CW44" s="35"/>
      <c r="CX44" s="35"/>
      <c r="CY44" s="35"/>
      <c r="CZ44" s="35"/>
      <c r="DA44" s="35"/>
      <c r="DB44" s="35"/>
      <c r="DC44" s="35"/>
      <c r="DD44" s="35"/>
      <c r="DE44" s="35"/>
      <c r="DF44" s="35"/>
      <c r="DG44" s="35"/>
      <c r="DH44" s="35"/>
      <c r="DI44" s="35"/>
    </row>
    <row r="45" spans="1:113" s="33" customFormat="1" x14ac:dyDescent="0.25">
      <c r="B45" s="32" t="s">
        <v>311</v>
      </c>
      <c r="C45" s="32"/>
      <c r="D45" s="32"/>
      <c r="E45" s="32"/>
      <c r="H45" s="32"/>
      <c r="I45" s="32"/>
      <c r="J45" s="32"/>
      <c r="K45" s="32"/>
      <c r="L45" s="32"/>
      <c r="M45" s="32"/>
      <c r="N45" s="32"/>
      <c r="O45" s="32"/>
      <c r="P45" s="32"/>
      <c r="Q45" s="32"/>
      <c r="R45" s="32"/>
      <c r="S45" s="32"/>
      <c r="T45" s="32"/>
      <c r="U45" s="32"/>
      <c r="V45" s="32"/>
      <c r="AN45" s="32"/>
      <c r="AO45" s="32"/>
      <c r="AP45" s="32"/>
      <c r="AQ45" s="32"/>
      <c r="AR45" s="32"/>
      <c r="AS45" s="32"/>
      <c r="AT45" s="32"/>
      <c r="AU45" s="32"/>
      <c r="AV45" s="32"/>
      <c r="AW45" s="32"/>
      <c r="AX45" s="32"/>
      <c r="AY45" s="32"/>
      <c r="AZ45" s="32"/>
      <c r="BA45" s="32"/>
      <c r="BB45" s="32"/>
      <c r="BC45" s="32"/>
      <c r="BD45" s="32"/>
      <c r="BE45" s="32"/>
      <c r="BF45" s="32"/>
      <c r="BG45" s="32"/>
      <c r="BH45" s="32"/>
      <c r="BI45" s="32"/>
      <c r="BJ45" s="32"/>
      <c r="BK45" s="35"/>
      <c r="BL45" s="35"/>
      <c r="BM45" s="35"/>
      <c r="BN45" s="35"/>
      <c r="BO45" s="35"/>
      <c r="BP45" s="35"/>
      <c r="BQ45" s="35"/>
      <c r="BR45" s="35"/>
      <c r="BS45" s="35"/>
      <c r="BT45" s="35"/>
      <c r="BU45" s="35"/>
      <c r="BV45" s="35"/>
      <c r="BW45" s="35"/>
      <c r="BX45" s="35"/>
      <c r="BY45" s="35"/>
      <c r="BZ45" s="35"/>
      <c r="CA45" s="35"/>
      <c r="CB45" s="35"/>
      <c r="CC45" s="35"/>
      <c r="CD45" s="35"/>
      <c r="CE45" s="35"/>
      <c r="CF45" s="35"/>
      <c r="CG45" s="35"/>
      <c r="CH45" s="35"/>
      <c r="CI45" s="35"/>
      <c r="CJ45" s="35"/>
      <c r="CK45" s="35"/>
      <c r="CL45" s="35"/>
      <c r="CM45" s="35"/>
      <c r="CN45" s="35"/>
      <c r="CO45" s="35"/>
      <c r="CP45" s="35"/>
      <c r="CQ45" s="35"/>
      <c r="CR45" s="35"/>
      <c r="CS45" s="35"/>
      <c r="CT45" s="35"/>
      <c r="CU45" s="35"/>
      <c r="CV45" s="35"/>
      <c r="CW45" s="35"/>
      <c r="CX45" s="35"/>
      <c r="CY45" s="35"/>
      <c r="CZ45" s="35"/>
      <c r="DA45" s="35"/>
      <c r="DB45" s="35"/>
      <c r="DC45" s="35"/>
      <c r="DD45" s="35"/>
      <c r="DE45" s="35"/>
      <c r="DF45" s="35"/>
      <c r="DG45" s="35"/>
      <c r="DH45" s="35"/>
      <c r="DI45" s="35"/>
    </row>
    <row r="46" spans="1:113" s="33" customFormat="1" x14ac:dyDescent="0.25">
      <c r="B46" s="32" t="s">
        <v>312</v>
      </c>
      <c r="C46" s="32"/>
      <c r="D46" s="32"/>
      <c r="E46" s="32"/>
      <c r="H46" s="32"/>
      <c r="I46" s="32"/>
      <c r="J46" s="32"/>
      <c r="K46" s="32"/>
      <c r="L46" s="32"/>
      <c r="M46" s="32"/>
      <c r="N46" s="32"/>
      <c r="O46" s="32"/>
      <c r="P46" s="32"/>
      <c r="Q46" s="32"/>
      <c r="R46" s="32"/>
      <c r="S46" s="32"/>
      <c r="T46" s="32"/>
      <c r="U46" s="32"/>
      <c r="V46" s="32"/>
      <c r="AN46" s="32"/>
      <c r="AO46" s="32"/>
      <c r="AP46" s="32"/>
      <c r="AQ46" s="32"/>
      <c r="AR46" s="32"/>
      <c r="AS46" s="32"/>
      <c r="AT46" s="32"/>
      <c r="AU46" s="32"/>
      <c r="AV46" s="32"/>
      <c r="AW46" s="32"/>
      <c r="AX46" s="32"/>
      <c r="AY46" s="32"/>
      <c r="AZ46" s="32"/>
      <c r="BA46" s="32"/>
      <c r="BB46" s="32"/>
      <c r="BC46" s="32"/>
      <c r="BD46" s="32"/>
      <c r="BE46" s="32"/>
      <c r="BF46" s="32"/>
      <c r="BG46" s="32"/>
      <c r="BH46" s="32"/>
      <c r="BI46" s="32"/>
      <c r="BJ46" s="32"/>
      <c r="BK46" s="35"/>
      <c r="BL46" s="35"/>
      <c r="BM46" s="35"/>
      <c r="BN46" s="35"/>
      <c r="BO46" s="35"/>
      <c r="BP46" s="35"/>
      <c r="BQ46" s="35"/>
      <c r="BR46" s="35"/>
      <c r="BS46" s="35"/>
      <c r="BT46" s="35"/>
      <c r="BU46" s="35"/>
      <c r="BV46" s="35"/>
      <c r="BW46" s="35"/>
      <c r="BX46" s="35"/>
      <c r="BY46" s="35"/>
      <c r="BZ46" s="35"/>
      <c r="CA46" s="35"/>
      <c r="CB46" s="35"/>
      <c r="CC46" s="35"/>
      <c r="CD46" s="35"/>
      <c r="CE46" s="35"/>
      <c r="CF46" s="35"/>
      <c r="CG46" s="35"/>
      <c r="CH46" s="35"/>
      <c r="CI46" s="35"/>
      <c r="CJ46" s="35"/>
      <c r="CK46" s="35"/>
      <c r="CL46" s="35"/>
      <c r="CM46" s="35"/>
      <c r="CN46" s="35"/>
      <c r="CO46" s="35"/>
      <c r="CP46" s="35"/>
      <c r="CQ46" s="35"/>
      <c r="CR46" s="35"/>
      <c r="CS46" s="35"/>
      <c r="CT46" s="35"/>
      <c r="CU46" s="35"/>
      <c r="CV46" s="35"/>
      <c r="CW46" s="35"/>
      <c r="CX46" s="35"/>
      <c r="CY46" s="35"/>
      <c r="CZ46" s="35"/>
      <c r="DA46" s="35"/>
      <c r="DB46" s="35"/>
      <c r="DC46" s="35"/>
      <c r="DD46" s="35"/>
      <c r="DE46" s="35"/>
      <c r="DF46" s="35"/>
      <c r="DG46" s="35"/>
      <c r="DH46" s="35"/>
      <c r="DI46" s="35"/>
    </row>
    <row r="47" spans="1:113" s="33" customFormat="1" x14ac:dyDescent="0.25">
      <c r="B47" s="32" t="s">
        <v>313</v>
      </c>
      <c r="C47" s="32"/>
      <c r="D47" s="32"/>
      <c r="E47" s="32"/>
      <c r="H47" s="32"/>
      <c r="I47" s="32"/>
      <c r="J47" s="32"/>
      <c r="K47" s="32"/>
      <c r="L47" s="32"/>
      <c r="M47" s="32"/>
      <c r="N47" s="32"/>
      <c r="O47" s="32"/>
      <c r="P47" s="32"/>
      <c r="Q47" s="32"/>
      <c r="R47" s="32"/>
      <c r="S47" s="32"/>
      <c r="T47" s="32"/>
      <c r="U47" s="32"/>
      <c r="V47" s="32"/>
      <c r="AN47" s="32"/>
      <c r="AO47" s="32"/>
      <c r="AP47" s="32"/>
      <c r="AQ47" s="32"/>
      <c r="AR47" s="32"/>
      <c r="AS47" s="32"/>
      <c r="AT47" s="32"/>
      <c r="AU47" s="32"/>
      <c r="AV47" s="32"/>
      <c r="AW47" s="32"/>
      <c r="AX47" s="32"/>
      <c r="AY47" s="32"/>
      <c r="AZ47" s="32"/>
      <c r="BA47" s="32"/>
      <c r="BB47" s="32"/>
      <c r="BC47" s="32"/>
      <c r="BD47" s="32"/>
      <c r="BE47" s="32"/>
      <c r="BF47" s="32"/>
      <c r="BG47" s="32"/>
      <c r="BH47" s="32"/>
      <c r="BI47" s="32"/>
      <c r="BJ47" s="32"/>
      <c r="BK47" s="35"/>
      <c r="BL47" s="35"/>
      <c r="BM47" s="35"/>
      <c r="BN47" s="35"/>
      <c r="BO47" s="35"/>
      <c r="BP47" s="35"/>
      <c r="BQ47" s="35"/>
      <c r="BR47" s="35"/>
      <c r="BS47" s="35"/>
      <c r="BT47" s="35"/>
      <c r="BU47" s="35"/>
      <c r="BV47" s="35"/>
      <c r="BW47" s="35"/>
      <c r="BX47" s="35"/>
      <c r="BY47" s="35"/>
      <c r="BZ47" s="35"/>
      <c r="CA47" s="35"/>
      <c r="CB47" s="35"/>
      <c r="CC47" s="35"/>
      <c r="CD47" s="35"/>
      <c r="CE47" s="35"/>
      <c r="CF47" s="35"/>
      <c r="CG47" s="35"/>
      <c r="CH47" s="35"/>
      <c r="CI47" s="35"/>
      <c r="CJ47" s="35"/>
      <c r="CK47" s="35"/>
      <c r="CL47" s="35"/>
      <c r="CM47" s="35"/>
      <c r="CN47" s="35"/>
      <c r="CO47" s="35"/>
      <c r="CP47" s="35"/>
      <c r="CQ47" s="35"/>
      <c r="CR47" s="35"/>
      <c r="CS47" s="35"/>
      <c r="CT47" s="35"/>
      <c r="CU47" s="35"/>
      <c r="CV47" s="35"/>
      <c r="CW47" s="35"/>
      <c r="CX47" s="35"/>
      <c r="CY47" s="35"/>
      <c r="CZ47" s="35"/>
      <c r="DA47" s="35"/>
      <c r="DB47" s="35"/>
      <c r="DC47" s="35"/>
      <c r="DD47" s="35"/>
      <c r="DE47" s="35"/>
      <c r="DF47" s="35"/>
      <c r="DG47" s="35"/>
      <c r="DH47" s="35"/>
      <c r="DI47" s="35"/>
    </row>
    <row r="48" spans="1:113" s="33" customFormat="1" x14ac:dyDescent="0.25">
      <c r="B48" s="32" t="s">
        <v>314</v>
      </c>
      <c r="C48" s="32"/>
      <c r="D48" s="32"/>
      <c r="E48" s="32"/>
      <c r="H48" s="32"/>
      <c r="I48" s="32"/>
      <c r="J48" s="32"/>
      <c r="K48" s="32"/>
      <c r="L48" s="32"/>
      <c r="M48" s="32"/>
      <c r="N48" s="32"/>
      <c r="O48" s="32"/>
      <c r="P48" s="32"/>
      <c r="Q48" s="32"/>
      <c r="R48" s="32"/>
      <c r="S48" s="32"/>
      <c r="T48" s="32"/>
      <c r="U48" s="32"/>
      <c r="V48" s="32"/>
      <c r="AN48" s="32"/>
      <c r="AO48" s="32"/>
      <c r="AP48" s="32"/>
      <c r="AQ48" s="32"/>
      <c r="AR48" s="32"/>
      <c r="AS48" s="32"/>
      <c r="AT48" s="32"/>
      <c r="AU48" s="32"/>
      <c r="AV48" s="32"/>
      <c r="AW48" s="32"/>
      <c r="AX48" s="32"/>
      <c r="AY48" s="32"/>
      <c r="AZ48" s="32"/>
      <c r="BA48" s="32"/>
      <c r="BB48" s="32"/>
      <c r="BC48" s="32"/>
      <c r="BD48" s="32"/>
      <c r="BE48" s="32"/>
      <c r="BF48" s="32"/>
      <c r="BG48" s="32"/>
      <c r="BH48" s="32"/>
      <c r="BI48" s="32"/>
      <c r="BJ48" s="32"/>
      <c r="BK48" s="35"/>
      <c r="BL48" s="35"/>
      <c r="BM48" s="35"/>
      <c r="BN48" s="35"/>
      <c r="BO48" s="35"/>
      <c r="BP48" s="35"/>
      <c r="BQ48" s="35"/>
      <c r="BR48" s="35"/>
      <c r="BS48" s="35"/>
      <c r="BT48" s="35"/>
      <c r="BU48" s="35"/>
      <c r="BV48" s="35"/>
      <c r="BW48" s="35"/>
      <c r="BX48" s="35"/>
      <c r="BY48" s="35"/>
      <c r="BZ48" s="35"/>
      <c r="CA48" s="35"/>
      <c r="CB48" s="35"/>
      <c r="CC48" s="35"/>
      <c r="CD48" s="35"/>
      <c r="CE48" s="35"/>
      <c r="CF48" s="35"/>
      <c r="CG48" s="35"/>
      <c r="CH48" s="35"/>
      <c r="CI48" s="35"/>
      <c r="CJ48" s="35"/>
      <c r="CK48" s="35"/>
      <c r="CL48" s="35"/>
      <c r="CM48" s="35"/>
      <c r="CN48" s="35"/>
      <c r="CO48" s="35"/>
      <c r="CP48" s="35"/>
      <c r="CQ48" s="35"/>
      <c r="CR48" s="35"/>
      <c r="CS48" s="35"/>
      <c r="CT48" s="35"/>
      <c r="CU48" s="35"/>
      <c r="CV48" s="35"/>
      <c r="CW48" s="35"/>
      <c r="CX48" s="35"/>
      <c r="CY48" s="35"/>
      <c r="CZ48" s="35"/>
      <c r="DA48" s="35"/>
      <c r="DB48" s="35"/>
      <c r="DC48" s="35"/>
      <c r="DD48" s="35"/>
      <c r="DE48" s="35"/>
      <c r="DF48" s="35"/>
      <c r="DG48" s="35"/>
      <c r="DH48" s="35"/>
      <c r="DI48" s="35"/>
    </row>
    <row r="49" spans="2:113" s="33" customFormat="1" x14ac:dyDescent="0.25">
      <c r="B49" s="32" t="s">
        <v>315</v>
      </c>
      <c r="C49" s="32"/>
      <c r="D49" s="32"/>
      <c r="E49" s="32"/>
      <c r="H49" s="32"/>
      <c r="I49" s="32"/>
      <c r="J49" s="32"/>
      <c r="K49" s="32"/>
      <c r="L49" s="32"/>
      <c r="M49" s="32"/>
      <c r="N49" s="32"/>
      <c r="O49" s="32"/>
      <c r="P49" s="32"/>
      <c r="Q49" s="32"/>
      <c r="R49" s="32"/>
      <c r="S49" s="32"/>
      <c r="T49" s="32"/>
      <c r="U49" s="32"/>
      <c r="V49" s="32"/>
      <c r="AN49" s="32"/>
      <c r="AO49" s="32"/>
      <c r="AP49" s="32"/>
      <c r="AQ49" s="32"/>
      <c r="AR49" s="32"/>
      <c r="AS49" s="32"/>
      <c r="AT49" s="32"/>
      <c r="AU49" s="32"/>
      <c r="AV49" s="32"/>
      <c r="AW49" s="32"/>
      <c r="AX49" s="32"/>
      <c r="AY49" s="32"/>
      <c r="AZ49" s="32"/>
      <c r="BA49" s="32"/>
      <c r="BB49" s="32"/>
      <c r="BC49" s="32"/>
      <c r="BD49" s="32"/>
      <c r="BE49" s="32"/>
      <c r="BF49" s="32"/>
      <c r="BG49" s="32"/>
      <c r="BH49" s="32"/>
      <c r="BI49" s="32"/>
      <c r="BJ49" s="32"/>
      <c r="BK49" s="35"/>
      <c r="BL49" s="35"/>
      <c r="BM49" s="35"/>
      <c r="BN49" s="35"/>
      <c r="BO49" s="35"/>
      <c r="BP49" s="35"/>
      <c r="BQ49" s="35"/>
      <c r="BR49" s="35"/>
      <c r="BS49" s="35"/>
      <c r="BT49" s="35"/>
      <c r="BU49" s="35"/>
      <c r="BV49" s="35"/>
      <c r="BW49" s="35"/>
      <c r="BX49" s="35"/>
      <c r="BY49" s="35"/>
      <c r="BZ49" s="35"/>
      <c r="CA49" s="35"/>
      <c r="CB49" s="35"/>
      <c r="CC49" s="35"/>
      <c r="CD49" s="35"/>
      <c r="CE49" s="35"/>
      <c r="CF49" s="35"/>
      <c r="CG49" s="35"/>
      <c r="CH49" s="35"/>
      <c r="CI49" s="35"/>
      <c r="CJ49" s="35"/>
      <c r="CK49" s="35"/>
      <c r="CL49" s="35"/>
      <c r="CM49" s="35"/>
      <c r="CN49" s="35"/>
      <c r="CO49" s="35"/>
      <c r="CP49" s="35"/>
      <c r="CQ49" s="35"/>
      <c r="CR49" s="35"/>
      <c r="CS49" s="35"/>
      <c r="CT49" s="35"/>
      <c r="CU49" s="35"/>
      <c r="CV49" s="35"/>
      <c r="CW49" s="35"/>
      <c r="CX49" s="35"/>
      <c r="CY49" s="35"/>
      <c r="CZ49" s="35"/>
      <c r="DA49" s="35"/>
      <c r="DB49" s="35"/>
      <c r="DC49" s="35"/>
      <c r="DD49" s="35"/>
      <c r="DE49" s="35"/>
      <c r="DF49" s="35"/>
      <c r="DG49" s="35"/>
      <c r="DH49" s="35"/>
      <c r="DI49" s="35"/>
    </row>
    <row r="50" spans="2:113" s="33" customFormat="1" x14ac:dyDescent="0.25">
      <c r="B50" s="32" t="s">
        <v>316</v>
      </c>
      <c r="C50" s="32"/>
      <c r="D50" s="32"/>
      <c r="E50" s="32"/>
      <c r="H50" s="32"/>
      <c r="I50" s="32"/>
      <c r="J50" s="32"/>
      <c r="K50" s="32"/>
      <c r="L50" s="32"/>
      <c r="M50" s="32"/>
      <c r="N50" s="32"/>
      <c r="O50" s="32"/>
      <c r="P50" s="32"/>
      <c r="Q50" s="32"/>
      <c r="R50" s="32"/>
      <c r="S50" s="32"/>
      <c r="T50" s="32"/>
      <c r="U50" s="32"/>
      <c r="V50" s="32"/>
      <c r="AN50" s="32"/>
      <c r="AO50" s="32"/>
      <c r="AP50" s="32"/>
      <c r="AQ50" s="32"/>
      <c r="AR50" s="32"/>
      <c r="AS50" s="32"/>
      <c r="AT50" s="32"/>
      <c r="AU50" s="32"/>
      <c r="AV50" s="32"/>
      <c r="AW50" s="32"/>
      <c r="AX50" s="32"/>
      <c r="AY50" s="32"/>
      <c r="AZ50" s="32"/>
      <c r="BA50" s="32"/>
      <c r="BB50" s="32"/>
      <c r="BC50" s="32"/>
      <c r="BD50" s="32"/>
      <c r="BE50" s="32"/>
      <c r="BF50" s="32"/>
      <c r="BG50" s="32"/>
      <c r="BH50" s="32"/>
      <c r="BI50" s="32"/>
      <c r="BJ50" s="32"/>
      <c r="BK50" s="35"/>
      <c r="BL50" s="35"/>
      <c r="BM50" s="35"/>
      <c r="BN50" s="35"/>
      <c r="BO50" s="35"/>
      <c r="BP50" s="35"/>
      <c r="BQ50" s="35"/>
      <c r="BR50" s="35"/>
      <c r="BS50" s="35"/>
      <c r="BT50" s="35"/>
      <c r="BU50" s="35"/>
      <c r="BV50" s="35"/>
      <c r="BW50" s="35"/>
      <c r="BX50" s="35"/>
      <c r="BY50" s="35"/>
      <c r="BZ50" s="35"/>
      <c r="CA50" s="35"/>
      <c r="CB50" s="35"/>
      <c r="CC50" s="35"/>
      <c r="CD50" s="35"/>
      <c r="CE50" s="35"/>
      <c r="CF50" s="35"/>
      <c r="CG50" s="35"/>
      <c r="CH50" s="35"/>
      <c r="CI50" s="35"/>
      <c r="CJ50" s="35"/>
      <c r="CK50" s="35"/>
      <c r="CL50" s="35"/>
      <c r="CM50" s="35"/>
      <c r="CN50" s="35"/>
      <c r="CO50" s="35"/>
      <c r="CP50" s="35"/>
      <c r="CQ50" s="35"/>
      <c r="CR50" s="35"/>
      <c r="CS50" s="35"/>
      <c r="CT50" s="35"/>
      <c r="CU50" s="35"/>
      <c r="CV50" s="35"/>
      <c r="CW50" s="35"/>
      <c r="CX50" s="35"/>
      <c r="CY50" s="35"/>
      <c r="CZ50" s="35"/>
      <c r="DA50" s="35"/>
      <c r="DB50" s="35"/>
      <c r="DC50" s="35"/>
      <c r="DD50" s="35"/>
      <c r="DE50" s="35"/>
      <c r="DF50" s="35"/>
      <c r="DG50" s="35"/>
      <c r="DH50" s="35"/>
      <c r="DI50" s="35"/>
    </row>
    <row r="51" spans="2:113" s="33" customFormat="1" x14ac:dyDescent="0.25">
      <c r="Q51" s="32"/>
      <c r="R51" s="32"/>
      <c r="S51" s="32"/>
      <c r="T51" s="32"/>
      <c r="U51" s="32"/>
      <c r="V51" s="32"/>
      <c r="AN51" s="32"/>
      <c r="AO51" s="32"/>
      <c r="AP51" s="32"/>
      <c r="AQ51" s="32"/>
      <c r="AR51" s="32"/>
      <c r="AS51" s="32"/>
      <c r="AT51" s="32"/>
      <c r="AU51" s="32"/>
      <c r="AV51" s="32"/>
      <c r="AW51" s="32"/>
      <c r="AX51" s="32"/>
      <c r="AY51" s="32"/>
      <c r="AZ51" s="32"/>
      <c r="BA51" s="32"/>
      <c r="BB51" s="32"/>
      <c r="BC51" s="32"/>
      <c r="BD51" s="32"/>
      <c r="BE51" s="32"/>
      <c r="BF51" s="32"/>
      <c r="BG51" s="32"/>
      <c r="BH51" s="32"/>
      <c r="BI51" s="32"/>
      <c r="BJ51" s="32"/>
      <c r="BK51" s="35"/>
      <c r="BL51" s="35"/>
      <c r="BM51" s="35"/>
      <c r="BN51" s="35"/>
      <c r="BO51" s="35"/>
      <c r="BP51" s="35"/>
      <c r="BQ51" s="35"/>
      <c r="BR51" s="35"/>
      <c r="BS51" s="35"/>
      <c r="BT51" s="35"/>
      <c r="BU51" s="35"/>
      <c r="BV51" s="35"/>
      <c r="BW51" s="35"/>
      <c r="BX51" s="35"/>
      <c r="BY51" s="35"/>
      <c r="BZ51" s="35"/>
      <c r="CA51" s="35"/>
      <c r="CB51" s="35"/>
      <c r="CC51" s="35"/>
      <c r="CD51" s="35"/>
      <c r="CE51" s="35"/>
      <c r="CF51" s="35"/>
      <c r="CG51" s="35"/>
      <c r="CH51" s="35"/>
      <c r="CI51" s="35"/>
      <c r="CJ51" s="35"/>
      <c r="CK51" s="35"/>
      <c r="CL51" s="35"/>
      <c r="CM51" s="35"/>
      <c r="CN51" s="35"/>
      <c r="CO51" s="35"/>
      <c r="CP51" s="35"/>
      <c r="CQ51" s="35"/>
      <c r="CR51" s="35"/>
      <c r="CS51" s="35"/>
      <c r="CT51" s="35"/>
      <c r="CU51" s="35"/>
      <c r="CV51" s="35"/>
      <c r="CW51" s="35"/>
      <c r="CX51" s="35"/>
      <c r="CY51" s="35"/>
      <c r="CZ51" s="35"/>
      <c r="DA51" s="35"/>
      <c r="DB51" s="35"/>
      <c r="DC51" s="35"/>
      <c r="DD51" s="35"/>
      <c r="DE51" s="35"/>
      <c r="DF51" s="35"/>
      <c r="DG51" s="35"/>
      <c r="DH51" s="35"/>
      <c r="DI51" s="35"/>
    </row>
    <row r="52" spans="2:113" s="33" customFormat="1" x14ac:dyDescent="0.25">
      <c r="Q52" s="32"/>
      <c r="R52" s="32"/>
      <c r="S52" s="32"/>
      <c r="T52" s="32"/>
      <c r="U52" s="32"/>
      <c r="V52" s="32"/>
      <c r="W52" s="32"/>
      <c r="X52" s="32"/>
      <c r="Y52" s="32"/>
      <c r="Z52" s="32"/>
      <c r="AA52" s="32"/>
      <c r="AB52" s="32"/>
      <c r="AC52" s="32"/>
      <c r="AD52" s="32"/>
      <c r="AE52" s="32"/>
      <c r="AF52" s="32"/>
      <c r="AG52" s="32"/>
      <c r="AH52" s="32"/>
      <c r="AI52" s="32"/>
      <c r="AJ52" s="32"/>
      <c r="AK52" s="32"/>
      <c r="AL52" s="32"/>
      <c r="AM52" s="32"/>
      <c r="AN52" s="32"/>
      <c r="AO52" s="32"/>
      <c r="AP52" s="32"/>
      <c r="AQ52" s="32"/>
      <c r="AR52" s="32"/>
      <c r="AS52" s="32"/>
      <c r="AT52" s="32"/>
      <c r="AU52" s="32"/>
      <c r="AV52" s="32"/>
      <c r="AW52" s="32"/>
      <c r="AX52" s="32"/>
      <c r="AY52" s="32"/>
      <c r="AZ52" s="32"/>
      <c r="BA52" s="32"/>
      <c r="BB52" s="32"/>
      <c r="BC52" s="32"/>
      <c r="BD52" s="32"/>
      <c r="BE52" s="32"/>
      <c r="BF52" s="32"/>
      <c r="BG52" s="32"/>
      <c r="BH52" s="32"/>
      <c r="BI52" s="32"/>
      <c r="BJ52" s="32"/>
      <c r="BK52" s="35"/>
      <c r="BL52" s="35"/>
      <c r="BM52" s="35"/>
      <c r="BN52" s="35"/>
      <c r="BO52" s="35"/>
      <c r="BP52" s="35"/>
      <c r="BQ52" s="35"/>
      <c r="BR52" s="35"/>
      <c r="BS52" s="35"/>
      <c r="BT52" s="35"/>
      <c r="BU52" s="35"/>
      <c r="BV52" s="35"/>
      <c r="BW52" s="35"/>
      <c r="BX52" s="35"/>
      <c r="BY52" s="35"/>
      <c r="BZ52" s="35"/>
      <c r="CA52" s="35"/>
      <c r="CB52" s="35"/>
      <c r="CC52" s="35"/>
      <c r="CD52" s="35"/>
      <c r="CE52" s="35"/>
      <c r="CF52" s="35"/>
      <c r="CG52" s="35"/>
      <c r="CH52" s="35"/>
      <c r="CI52" s="35"/>
      <c r="CJ52" s="35"/>
      <c r="CK52" s="35"/>
      <c r="CL52" s="35"/>
      <c r="CM52" s="35"/>
      <c r="CN52" s="35"/>
      <c r="CO52" s="35"/>
      <c r="CP52" s="35"/>
      <c r="CQ52" s="35"/>
      <c r="CR52" s="35"/>
      <c r="CS52" s="35"/>
      <c r="CT52" s="35"/>
      <c r="CU52" s="35"/>
      <c r="CV52" s="35"/>
      <c r="CW52" s="35"/>
      <c r="CX52" s="35"/>
      <c r="CY52" s="35"/>
      <c r="CZ52" s="35"/>
      <c r="DA52" s="35"/>
      <c r="DB52" s="35"/>
      <c r="DC52" s="35"/>
      <c r="DD52" s="35"/>
      <c r="DE52" s="35"/>
      <c r="DF52" s="35"/>
      <c r="DG52" s="35"/>
      <c r="DH52" s="35"/>
      <c r="DI52" s="35"/>
    </row>
  </sheetData>
  <mergeCells count="29">
    <mergeCell ref="A10:T10"/>
    <mergeCell ref="A11:T11"/>
    <mergeCell ref="A5:T5"/>
    <mergeCell ref="A6:T6"/>
    <mergeCell ref="A7:T7"/>
    <mergeCell ref="A8:T8"/>
    <mergeCell ref="A9:T9"/>
    <mergeCell ref="A12:T12"/>
    <mergeCell ref="A13:T13"/>
    <mergeCell ref="S21:T21"/>
    <mergeCell ref="A17:T17"/>
    <mergeCell ref="A18:T18"/>
    <mergeCell ref="A19:T19"/>
    <mergeCell ref="A20:T20"/>
    <mergeCell ref="A21:A23"/>
    <mergeCell ref="B21:C22"/>
    <mergeCell ref="D21:D23"/>
    <mergeCell ref="A14:T14"/>
    <mergeCell ref="A15:T15"/>
    <mergeCell ref="A16:T16"/>
    <mergeCell ref="E21:F22"/>
    <mergeCell ref="G21:H22"/>
    <mergeCell ref="B39:R39"/>
    <mergeCell ref="K21:K22"/>
    <mergeCell ref="L21:M22"/>
    <mergeCell ref="N21:O22"/>
    <mergeCell ref="P21:P22"/>
    <mergeCell ref="Q21:R21"/>
    <mergeCell ref="I21:J22"/>
  </mergeCells>
  <phoneticPr fontId="0" type="noConversion"/>
  <pageMargins left="0.78740157480314965" right="0.78740157480314965" top="0.78740157480314965" bottom="0.39370078740157483" header="0.19685039370078741" footer="0.19685039370078741"/>
  <pageSetup paperSize="8" scale="5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43"/>
  <sheetViews>
    <sheetView view="pageBreakPreview" topLeftCell="A16" zoomScale="55" zoomScaleNormal="100" zoomScaleSheetLayoutView="55" workbookViewId="0">
      <selection activeCell="A25" sqref="A25:AA43"/>
    </sheetView>
  </sheetViews>
  <sheetFormatPr defaultColWidth="17.7109375" defaultRowHeight="15.75" x14ac:dyDescent="0.25"/>
  <cols>
    <col min="1" max="1" width="10.7109375" style="24" customWidth="1"/>
    <col min="2" max="2" width="27.140625" style="24" customWidth="1"/>
    <col min="3" max="3" width="38.5703125" style="24" customWidth="1"/>
    <col min="4" max="4" width="26.85546875" style="24" customWidth="1"/>
    <col min="5" max="5" width="24.42578125" style="24" customWidth="1"/>
    <col min="6" max="9" width="12.5703125" style="24" customWidth="1"/>
    <col min="10" max="10" width="20.140625" style="24" customWidth="1"/>
    <col min="11" max="11" width="11.140625" style="24" customWidth="1"/>
    <col min="12" max="12" width="8.85546875" style="24" customWidth="1"/>
    <col min="13" max="14" width="14.42578125" style="24" customWidth="1"/>
    <col min="15" max="16" width="8.7109375" style="24" customWidth="1"/>
    <col min="17" max="17" width="11.85546875" style="24" customWidth="1"/>
    <col min="18" max="18" width="12" style="24" customWidth="1"/>
    <col min="19" max="19" width="18.28515625" style="24" customWidth="1"/>
    <col min="20" max="20" width="22.42578125" style="24" customWidth="1"/>
    <col min="21" max="21" width="30.7109375" style="24" customWidth="1"/>
    <col min="22" max="23" width="18.28515625" style="24" customWidth="1"/>
    <col min="24" max="24" width="24.5703125" style="24" customWidth="1"/>
    <col min="25" max="25" width="15.28515625" style="24" customWidth="1"/>
    <col min="26" max="26" width="18.5703125" style="24" customWidth="1"/>
    <col min="27" max="27" width="19.140625" style="24" customWidth="1"/>
    <col min="28" max="240" width="10.7109375" style="24" customWidth="1"/>
    <col min="241" max="242" width="15.7109375" style="24" customWidth="1"/>
    <col min="243" max="245" width="14.7109375" style="24" customWidth="1"/>
    <col min="246" max="249" width="13.7109375" style="24" customWidth="1"/>
    <col min="250" max="253" width="15.7109375" style="24" customWidth="1"/>
    <col min="254" max="254" width="22.85546875" style="24" customWidth="1"/>
    <col min="255" max="255" width="20.7109375" style="24" customWidth="1"/>
    <col min="256" max="16384" width="17.7109375" style="24"/>
  </cols>
  <sheetData>
    <row r="1" spans="1:27" ht="25.5" customHeight="1" x14ac:dyDescent="0.25">
      <c r="AA1" s="16" t="s">
        <v>22</v>
      </c>
    </row>
    <row r="2" spans="1:27" s="74" customFormat="1" ht="18.75" customHeight="1" x14ac:dyDescent="0.3">
      <c r="E2" s="19"/>
      <c r="AA2" s="14" t="s">
        <v>6</v>
      </c>
    </row>
    <row r="3" spans="1:27" s="74" customFormat="1" ht="18.75" customHeight="1" x14ac:dyDescent="0.3">
      <c r="E3" s="19"/>
      <c r="AA3" s="14" t="s">
        <v>21</v>
      </c>
    </row>
    <row r="4" spans="1:27" s="74" customFormat="1" x14ac:dyDescent="0.2">
      <c r="E4" s="13"/>
    </row>
    <row r="5" spans="1:27" s="74" customFormat="1" x14ac:dyDescent="0.2">
      <c r="A5" s="248" t="str">
        <f>'1. паспорт местоположение'!$A$5</f>
        <v>Год раскрытия информации: 2024 год</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row>
    <row r="6" spans="1:27" s="74" customFormat="1" x14ac:dyDescent="0.2">
      <c r="A6" s="72"/>
      <c r="B6" s="72"/>
      <c r="C6" s="72"/>
      <c r="D6" s="72"/>
      <c r="E6" s="72"/>
      <c r="F6" s="72"/>
      <c r="G6" s="72"/>
      <c r="H6" s="72"/>
      <c r="I6" s="72"/>
      <c r="J6" s="72"/>
      <c r="K6" s="72"/>
      <c r="L6" s="72"/>
      <c r="M6" s="72"/>
      <c r="N6" s="72"/>
      <c r="O6" s="72"/>
      <c r="P6" s="72"/>
      <c r="Q6" s="72"/>
      <c r="R6" s="72"/>
      <c r="S6" s="72"/>
      <c r="T6" s="72"/>
    </row>
    <row r="7" spans="1:27" s="74" customFormat="1" ht="18.75" x14ac:dyDescent="0.2">
      <c r="E7" s="252" t="s">
        <v>5</v>
      </c>
      <c r="F7" s="252"/>
      <c r="G7" s="252"/>
      <c r="H7" s="252"/>
      <c r="I7" s="252"/>
      <c r="J7" s="252"/>
      <c r="K7" s="252"/>
      <c r="L7" s="252"/>
      <c r="M7" s="252"/>
      <c r="N7" s="252"/>
      <c r="O7" s="252"/>
      <c r="P7" s="252"/>
      <c r="Q7" s="252"/>
      <c r="R7" s="252"/>
      <c r="S7" s="252"/>
      <c r="T7" s="252"/>
      <c r="U7" s="252"/>
      <c r="V7" s="252"/>
      <c r="W7" s="252"/>
      <c r="X7" s="252"/>
      <c r="Y7" s="252"/>
    </row>
    <row r="8" spans="1:27" s="74" customFormat="1" ht="18.75" x14ac:dyDescent="0.2">
      <c r="E8" s="79"/>
      <c r="F8" s="79"/>
      <c r="G8" s="79"/>
      <c r="H8" s="79"/>
      <c r="I8" s="79"/>
      <c r="J8" s="79"/>
      <c r="K8" s="79"/>
      <c r="L8" s="79"/>
      <c r="M8" s="79"/>
      <c r="N8" s="79"/>
      <c r="O8" s="79"/>
      <c r="P8" s="79"/>
      <c r="Q8" s="79"/>
      <c r="R8" s="79"/>
      <c r="S8" s="17"/>
      <c r="T8" s="17"/>
      <c r="U8" s="17"/>
      <c r="V8" s="17"/>
      <c r="W8" s="17"/>
    </row>
    <row r="9" spans="1:27" s="74" customFormat="1" ht="18.75" customHeight="1" x14ac:dyDescent="0.2">
      <c r="E9" s="246" t="s">
        <v>264</v>
      </c>
      <c r="F9" s="246"/>
      <c r="G9" s="246"/>
      <c r="H9" s="246"/>
      <c r="I9" s="246"/>
      <c r="J9" s="246"/>
      <c r="K9" s="246"/>
      <c r="L9" s="246"/>
      <c r="M9" s="246"/>
      <c r="N9" s="246"/>
      <c r="O9" s="246"/>
      <c r="P9" s="246"/>
      <c r="Q9" s="246"/>
      <c r="R9" s="246"/>
      <c r="S9" s="246"/>
      <c r="T9" s="246"/>
      <c r="U9" s="246"/>
      <c r="V9" s="246"/>
      <c r="W9" s="246"/>
      <c r="X9" s="246"/>
      <c r="Y9" s="246"/>
    </row>
    <row r="10" spans="1:27" s="74" customFormat="1" ht="18.75" customHeight="1" x14ac:dyDescent="0.2">
      <c r="E10" s="245" t="s">
        <v>4</v>
      </c>
      <c r="F10" s="245"/>
      <c r="G10" s="245"/>
      <c r="H10" s="245"/>
      <c r="I10" s="245"/>
      <c r="J10" s="245"/>
      <c r="K10" s="245"/>
      <c r="L10" s="245"/>
      <c r="M10" s="245"/>
      <c r="N10" s="245"/>
      <c r="O10" s="245"/>
      <c r="P10" s="245"/>
      <c r="Q10" s="245"/>
      <c r="R10" s="245"/>
      <c r="S10" s="245"/>
      <c r="T10" s="245"/>
      <c r="U10" s="245"/>
      <c r="V10" s="245"/>
      <c r="W10" s="245"/>
      <c r="X10" s="245"/>
      <c r="Y10" s="245"/>
    </row>
    <row r="11" spans="1:27" s="74" customFormat="1" ht="18.75" x14ac:dyDescent="0.2">
      <c r="E11" s="79"/>
      <c r="F11" s="79"/>
      <c r="G11" s="79"/>
      <c r="H11" s="79"/>
      <c r="I11" s="79"/>
      <c r="J11" s="79"/>
      <c r="K11" s="79"/>
      <c r="L11" s="79"/>
      <c r="M11" s="79"/>
      <c r="N11" s="79"/>
      <c r="O11" s="79"/>
      <c r="P11" s="79"/>
      <c r="Q11" s="79"/>
      <c r="R11" s="79"/>
      <c r="S11" s="17"/>
      <c r="T11" s="17"/>
      <c r="U11" s="17"/>
      <c r="V11" s="17"/>
      <c r="W11" s="17"/>
    </row>
    <row r="12" spans="1:27" s="74" customFormat="1" ht="18.75" customHeight="1" x14ac:dyDescent="0.2">
      <c r="E12" s="246" t="str">
        <f>'1. паспорт местоположение'!$A$12</f>
        <v>L_Che372</v>
      </c>
      <c r="F12" s="246"/>
      <c r="G12" s="246"/>
      <c r="H12" s="246"/>
      <c r="I12" s="246"/>
      <c r="J12" s="246"/>
      <c r="K12" s="246"/>
      <c r="L12" s="246"/>
      <c r="M12" s="246"/>
      <c r="N12" s="246"/>
      <c r="O12" s="246"/>
      <c r="P12" s="246"/>
      <c r="Q12" s="246"/>
      <c r="R12" s="246"/>
      <c r="S12" s="246"/>
      <c r="T12" s="246"/>
      <c r="U12" s="246"/>
      <c r="V12" s="246"/>
      <c r="W12" s="246"/>
      <c r="X12" s="246"/>
      <c r="Y12" s="246"/>
    </row>
    <row r="13" spans="1:27" s="74" customFormat="1" ht="18.75" customHeight="1" x14ac:dyDescent="0.2">
      <c r="E13" s="245" t="s">
        <v>3</v>
      </c>
      <c r="F13" s="245"/>
      <c r="G13" s="245"/>
      <c r="H13" s="245"/>
      <c r="I13" s="245"/>
      <c r="J13" s="245"/>
      <c r="K13" s="245"/>
      <c r="L13" s="245"/>
      <c r="M13" s="245"/>
      <c r="N13" s="245"/>
      <c r="O13" s="245"/>
      <c r="P13" s="245"/>
      <c r="Q13" s="245"/>
      <c r="R13" s="245"/>
      <c r="S13" s="245"/>
      <c r="T13" s="245"/>
      <c r="U13" s="245"/>
      <c r="V13" s="245"/>
      <c r="W13" s="245"/>
      <c r="X13" s="245"/>
      <c r="Y13" s="245"/>
    </row>
    <row r="14" spans="1:27" s="77" customFormat="1" ht="17.25" customHeight="1" x14ac:dyDescent="0.2">
      <c r="E14" s="1"/>
      <c r="F14" s="1"/>
      <c r="G14" s="1"/>
      <c r="H14" s="1"/>
      <c r="I14" s="1"/>
      <c r="J14" s="1"/>
      <c r="K14" s="1"/>
      <c r="L14" s="1"/>
      <c r="M14" s="1"/>
      <c r="N14" s="1"/>
      <c r="O14" s="1"/>
      <c r="P14" s="1"/>
      <c r="Q14" s="1"/>
      <c r="R14" s="1"/>
      <c r="S14" s="1"/>
      <c r="T14" s="1"/>
      <c r="U14" s="1"/>
      <c r="V14" s="1"/>
      <c r="W14" s="1"/>
    </row>
    <row r="15" spans="1:27" s="25" customFormat="1" ht="86.25" customHeight="1" x14ac:dyDescent="0.2">
      <c r="E15" s="247" t="str">
        <f>'1. паспорт местоположение'!$A$15</f>
        <v>Строительство и реконструкция сети 10-0,4 кВ (ВЛ 0,4 кВ протяженностью 27,78 км, ВЛ-10 кВ протяженностью 34,311 км, ТП 6(10)/0,4 кВ общей мощностью 1,116 МВА) в рамках "Плана (программы) снижения потерь электрической энергии в электрических сетях Итум-Калинских РЭС АО "Чеченэнерго"</v>
      </c>
      <c r="F15" s="247"/>
      <c r="G15" s="247"/>
      <c r="H15" s="247"/>
      <c r="I15" s="247"/>
      <c r="J15" s="247"/>
      <c r="K15" s="247"/>
      <c r="L15" s="247"/>
      <c r="M15" s="247"/>
      <c r="N15" s="247"/>
      <c r="O15" s="247"/>
      <c r="P15" s="247"/>
      <c r="Q15" s="247"/>
      <c r="R15" s="247"/>
      <c r="S15" s="247"/>
      <c r="T15" s="247"/>
      <c r="U15" s="247"/>
      <c r="V15" s="247"/>
      <c r="W15" s="247"/>
      <c r="X15" s="247"/>
      <c r="Y15" s="247"/>
    </row>
    <row r="16" spans="1:27" s="25" customFormat="1" ht="15" customHeight="1" x14ac:dyDescent="0.2">
      <c r="E16" s="245" t="s">
        <v>2</v>
      </c>
      <c r="F16" s="245"/>
      <c r="G16" s="245"/>
      <c r="H16" s="245"/>
      <c r="I16" s="245"/>
      <c r="J16" s="245"/>
      <c r="K16" s="245"/>
      <c r="L16" s="245"/>
      <c r="M16" s="245"/>
      <c r="N16" s="245"/>
      <c r="O16" s="245"/>
      <c r="P16" s="245"/>
      <c r="Q16" s="245"/>
      <c r="R16" s="245"/>
      <c r="S16" s="245"/>
      <c r="T16" s="245"/>
      <c r="U16" s="245"/>
      <c r="V16" s="245"/>
      <c r="W16" s="245"/>
      <c r="X16" s="245"/>
      <c r="Y16" s="245"/>
    </row>
    <row r="17" spans="1:27" s="25" customFormat="1" ht="15" customHeight="1" x14ac:dyDescent="0.2">
      <c r="E17" s="75"/>
      <c r="F17" s="75"/>
      <c r="G17" s="75"/>
      <c r="H17" s="75"/>
      <c r="I17" s="75"/>
      <c r="J17" s="75"/>
      <c r="K17" s="75"/>
      <c r="L17" s="75"/>
      <c r="M17" s="75"/>
      <c r="N17" s="75"/>
      <c r="O17" s="75"/>
      <c r="P17" s="75"/>
      <c r="Q17" s="75"/>
      <c r="R17" s="75"/>
      <c r="S17" s="75"/>
      <c r="T17" s="75"/>
      <c r="U17" s="75"/>
      <c r="V17" s="75"/>
      <c r="W17" s="75"/>
    </row>
    <row r="18" spans="1:27" s="25" customFormat="1" ht="15" customHeight="1" x14ac:dyDescent="0.2">
      <c r="E18" s="271"/>
      <c r="F18" s="271"/>
      <c r="G18" s="271"/>
      <c r="H18" s="271"/>
      <c r="I18" s="271"/>
      <c r="J18" s="271"/>
      <c r="K18" s="271"/>
      <c r="L18" s="271"/>
      <c r="M18" s="271"/>
      <c r="N18" s="271"/>
      <c r="O18" s="271"/>
      <c r="P18" s="271"/>
      <c r="Q18" s="271"/>
      <c r="R18" s="271"/>
      <c r="S18" s="271"/>
      <c r="T18" s="271"/>
      <c r="U18" s="271"/>
      <c r="V18" s="271"/>
      <c r="W18" s="271"/>
      <c r="X18" s="271"/>
      <c r="Y18" s="271"/>
    </row>
    <row r="19" spans="1:27" ht="25.5" customHeight="1" x14ac:dyDescent="0.25">
      <c r="A19" s="271" t="s">
        <v>244</v>
      </c>
      <c r="B19" s="271"/>
      <c r="C19" s="271"/>
      <c r="D19" s="271"/>
      <c r="E19" s="271"/>
      <c r="F19" s="271"/>
      <c r="G19" s="271"/>
      <c r="H19" s="271"/>
      <c r="I19" s="271"/>
      <c r="J19" s="271"/>
      <c r="K19" s="271"/>
      <c r="L19" s="271"/>
      <c r="M19" s="271"/>
      <c r="N19" s="271"/>
      <c r="O19" s="271"/>
      <c r="P19" s="271"/>
      <c r="Q19" s="271"/>
      <c r="R19" s="271"/>
      <c r="S19" s="271"/>
      <c r="T19" s="271"/>
      <c r="U19" s="271"/>
      <c r="V19" s="271"/>
      <c r="W19" s="271"/>
      <c r="X19" s="271"/>
      <c r="Y19" s="271"/>
      <c r="Z19" s="271"/>
      <c r="AA19" s="271"/>
    </row>
    <row r="20" spans="1:27" s="26" customFormat="1" ht="21" customHeight="1" x14ac:dyDescent="0.25"/>
    <row r="21" spans="1:27" ht="15.75" customHeight="1" x14ac:dyDescent="0.25">
      <c r="A21" s="261" t="s">
        <v>1</v>
      </c>
      <c r="B21" s="263" t="s">
        <v>249</v>
      </c>
      <c r="C21" s="264"/>
      <c r="D21" s="263" t="s">
        <v>251</v>
      </c>
      <c r="E21" s="264"/>
      <c r="F21" s="267" t="s">
        <v>29</v>
      </c>
      <c r="G21" s="270"/>
      <c r="H21" s="270"/>
      <c r="I21" s="268"/>
      <c r="J21" s="261" t="s">
        <v>252</v>
      </c>
      <c r="K21" s="263" t="s">
        <v>253</v>
      </c>
      <c r="L21" s="264"/>
      <c r="M21" s="263" t="s">
        <v>254</v>
      </c>
      <c r="N21" s="264"/>
      <c r="O21" s="263" t="s">
        <v>243</v>
      </c>
      <c r="P21" s="264"/>
      <c r="Q21" s="263" t="s">
        <v>41</v>
      </c>
      <c r="R21" s="264"/>
      <c r="S21" s="261" t="s">
        <v>40</v>
      </c>
      <c r="T21" s="261" t="s">
        <v>255</v>
      </c>
      <c r="U21" s="261" t="s">
        <v>250</v>
      </c>
      <c r="V21" s="263" t="s">
        <v>39</v>
      </c>
      <c r="W21" s="264"/>
      <c r="X21" s="267" t="s">
        <v>36</v>
      </c>
      <c r="Y21" s="270"/>
      <c r="Z21" s="267" t="s">
        <v>35</v>
      </c>
      <c r="AA21" s="270"/>
    </row>
    <row r="22" spans="1:27" ht="216" customHeight="1" x14ac:dyDescent="0.25">
      <c r="A22" s="276"/>
      <c r="B22" s="265"/>
      <c r="C22" s="266"/>
      <c r="D22" s="265"/>
      <c r="E22" s="266"/>
      <c r="F22" s="267" t="s">
        <v>38</v>
      </c>
      <c r="G22" s="268"/>
      <c r="H22" s="267" t="s">
        <v>37</v>
      </c>
      <c r="I22" s="268"/>
      <c r="J22" s="262"/>
      <c r="K22" s="265"/>
      <c r="L22" s="266"/>
      <c r="M22" s="265"/>
      <c r="N22" s="266"/>
      <c r="O22" s="265"/>
      <c r="P22" s="266"/>
      <c r="Q22" s="265"/>
      <c r="R22" s="266"/>
      <c r="S22" s="262"/>
      <c r="T22" s="262"/>
      <c r="U22" s="262"/>
      <c r="V22" s="265"/>
      <c r="W22" s="266"/>
      <c r="X22" s="27" t="s">
        <v>34</v>
      </c>
      <c r="Y22" s="27" t="s">
        <v>242</v>
      </c>
      <c r="Z22" s="27" t="s">
        <v>33</v>
      </c>
      <c r="AA22" s="27" t="s">
        <v>32</v>
      </c>
    </row>
    <row r="23" spans="1:27" ht="60" customHeight="1" x14ac:dyDescent="0.25">
      <c r="A23" s="262"/>
      <c r="B23" s="76" t="s">
        <v>30</v>
      </c>
      <c r="C23" s="76" t="s">
        <v>31</v>
      </c>
      <c r="D23" s="76" t="s">
        <v>30</v>
      </c>
      <c r="E23" s="76" t="s">
        <v>31</v>
      </c>
      <c r="F23" s="76" t="s">
        <v>30</v>
      </c>
      <c r="G23" s="76" t="s">
        <v>31</v>
      </c>
      <c r="H23" s="76" t="s">
        <v>30</v>
      </c>
      <c r="I23" s="76" t="s">
        <v>31</v>
      </c>
      <c r="J23" s="76" t="s">
        <v>30</v>
      </c>
      <c r="K23" s="76" t="s">
        <v>30</v>
      </c>
      <c r="L23" s="76" t="s">
        <v>31</v>
      </c>
      <c r="M23" s="76" t="s">
        <v>30</v>
      </c>
      <c r="N23" s="76" t="s">
        <v>31</v>
      </c>
      <c r="O23" s="76" t="s">
        <v>30</v>
      </c>
      <c r="P23" s="76" t="s">
        <v>31</v>
      </c>
      <c r="Q23" s="76" t="s">
        <v>30</v>
      </c>
      <c r="R23" s="76" t="s">
        <v>31</v>
      </c>
      <c r="S23" s="76" t="s">
        <v>30</v>
      </c>
      <c r="T23" s="76" t="s">
        <v>30</v>
      </c>
      <c r="U23" s="76" t="s">
        <v>30</v>
      </c>
      <c r="V23" s="76" t="s">
        <v>30</v>
      </c>
      <c r="W23" s="76" t="s">
        <v>31</v>
      </c>
      <c r="X23" s="76" t="s">
        <v>30</v>
      </c>
      <c r="Y23" s="76" t="s">
        <v>30</v>
      </c>
      <c r="Z23" s="27" t="s">
        <v>30</v>
      </c>
      <c r="AA23" s="27" t="s">
        <v>30</v>
      </c>
    </row>
    <row r="24" spans="1:27" x14ac:dyDescent="0.25">
      <c r="A24" s="132">
        <v>1</v>
      </c>
      <c r="B24" s="132">
        <v>2</v>
      </c>
      <c r="C24" s="132">
        <v>3</v>
      </c>
      <c r="D24" s="132">
        <v>4</v>
      </c>
      <c r="E24" s="132">
        <v>5</v>
      </c>
      <c r="F24" s="132">
        <v>6</v>
      </c>
      <c r="G24" s="132">
        <v>7</v>
      </c>
      <c r="H24" s="132">
        <v>8</v>
      </c>
      <c r="I24" s="132">
        <v>9</v>
      </c>
      <c r="J24" s="132">
        <v>10</v>
      </c>
      <c r="K24" s="132">
        <v>11</v>
      </c>
      <c r="L24" s="132">
        <v>12</v>
      </c>
      <c r="M24" s="132">
        <v>13</v>
      </c>
      <c r="N24" s="132">
        <v>14</v>
      </c>
      <c r="O24" s="132">
        <v>15</v>
      </c>
      <c r="P24" s="132">
        <v>16</v>
      </c>
      <c r="Q24" s="132">
        <v>19</v>
      </c>
      <c r="R24" s="132">
        <v>20</v>
      </c>
      <c r="S24" s="132">
        <v>21</v>
      </c>
      <c r="T24" s="132">
        <v>22</v>
      </c>
      <c r="U24" s="132">
        <v>23</v>
      </c>
      <c r="V24" s="132">
        <v>24</v>
      </c>
      <c r="W24" s="132">
        <v>25</v>
      </c>
      <c r="X24" s="132">
        <v>26</v>
      </c>
      <c r="Y24" s="132">
        <v>27</v>
      </c>
      <c r="Z24" s="132">
        <v>28</v>
      </c>
      <c r="AA24" s="132">
        <v>29</v>
      </c>
    </row>
    <row r="25" spans="1:27" s="26" customFormat="1" ht="60.75" customHeight="1" x14ac:dyDescent="0.25">
      <c r="A25" s="133">
        <v>1</v>
      </c>
      <c r="B25" s="184" t="s">
        <v>486</v>
      </c>
      <c r="C25" s="184" t="s">
        <v>486</v>
      </c>
      <c r="D25" s="184" t="s">
        <v>486</v>
      </c>
      <c r="E25" s="184" t="s">
        <v>486</v>
      </c>
      <c r="F25" s="185">
        <v>0.4</v>
      </c>
      <c r="G25" s="185">
        <v>0.4</v>
      </c>
      <c r="H25" s="185">
        <v>0.4</v>
      </c>
      <c r="I25" s="185">
        <v>0.4</v>
      </c>
      <c r="J25" s="185" t="s">
        <v>294</v>
      </c>
      <c r="K25" s="185">
        <v>1</v>
      </c>
      <c r="L25" s="185">
        <v>1</v>
      </c>
      <c r="M25" s="185" t="s">
        <v>487</v>
      </c>
      <c r="N25" s="185" t="s">
        <v>488</v>
      </c>
      <c r="O25" s="185" t="s">
        <v>489</v>
      </c>
      <c r="P25" s="185" t="s">
        <v>489</v>
      </c>
      <c r="Q25" s="186">
        <v>2.0299999999999998</v>
      </c>
      <c r="R25" s="186">
        <v>2.0299999999999998</v>
      </c>
      <c r="S25" s="185" t="s">
        <v>294</v>
      </c>
      <c r="T25" s="185" t="s">
        <v>294</v>
      </c>
      <c r="U25" s="185" t="s">
        <v>294</v>
      </c>
      <c r="V25" s="185" t="s">
        <v>490</v>
      </c>
      <c r="W25" s="185" t="s">
        <v>490</v>
      </c>
      <c r="X25" s="185" t="s">
        <v>491</v>
      </c>
      <c r="Y25" s="185" t="s">
        <v>491</v>
      </c>
      <c r="Z25" s="185" t="s">
        <v>491</v>
      </c>
      <c r="AA25" s="185" t="s">
        <v>491</v>
      </c>
    </row>
    <row r="26" spans="1:27" ht="47.25" x14ac:dyDescent="0.25">
      <c r="A26" s="187">
        <v>2</v>
      </c>
      <c r="B26" s="184" t="s">
        <v>492</v>
      </c>
      <c r="C26" s="184" t="s">
        <v>492</v>
      </c>
      <c r="D26" s="184" t="s">
        <v>492</v>
      </c>
      <c r="E26" s="184" t="s">
        <v>492</v>
      </c>
      <c r="F26" s="185">
        <v>0.4</v>
      </c>
      <c r="G26" s="185">
        <v>0.4</v>
      </c>
      <c r="H26" s="185">
        <v>0.4</v>
      </c>
      <c r="I26" s="185">
        <v>0.4</v>
      </c>
      <c r="J26" s="185" t="s">
        <v>294</v>
      </c>
      <c r="K26" s="185">
        <v>1</v>
      </c>
      <c r="L26" s="185">
        <v>1</v>
      </c>
      <c r="M26" s="185" t="s">
        <v>487</v>
      </c>
      <c r="N26" s="185" t="s">
        <v>488</v>
      </c>
      <c r="O26" s="185" t="s">
        <v>489</v>
      </c>
      <c r="P26" s="185" t="s">
        <v>489</v>
      </c>
      <c r="Q26" s="186">
        <v>1.466</v>
      </c>
      <c r="R26" s="186">
        <v>1.466</v>
      </c>
      <c r="S26" s="185" t="s">
        <v>294</v>
      </c>
      <c r="T26" s="185" t="s">
        <v>294</v>
      </c>
      <c r="U26" s="185" t="s">
        <v>294</v>
      </c>
      <c r="V26" s="185" t="s">
        <v>490</v>
      </c>
      <c r="W26" s="185" t="s">
        <v>490</v>
      </c>
      <c r="X26" s="185" t="s">
        <v>491</v>
      </c>
      <c r="Y26" s="185" t="s">
        <v>491</v>
      </c>
      <c r="Z26" s="185" t="s">
        <v>491</v>
      </c>
      <c r="AA26" s="185" t="s">
        <v>491</v>
      </c>
    </row>
    <row r="27" spans="1:27" s="29" customFormat="1" ht="47.25" x14ac:dyDescent="0.25">
      <c r="A27" s="133">
        <v>3</v>
      </c>
      <c r="B27" s="184" t="s">
        <v>493</v>
      </c>
      <c r="C27" s="184" t="s">
        <v>493</v>
      </c>
      <c r="D27" s="184" t="s">
        <v>493</v>
      </c>
      <c r="E27" s="184" t="s">
        <v>493</v>
      </c>
      <c r="F27" s="185">
        <v>0.4</v>
      </c>
      <c r="G27" s="185">
        <v>0.4</v>
      </c>
      <c r="H27" s="185">
        <v>0.4</v>
      </c>
      <c r="I27" s="185">
        <v>0.4</v>
      </c>
      <c r="J27" s="185" t="s">
        <v>294</v>
      </c>
      <c r="K27" s="185">
        <v>1</v>
      </c>
      <c r="L27" s="185">
        <v>1</v>
      </c>
      <c r="M27" s="185" t="s">
        <v>487</v>
      </c>
      <c r="N27" s="185" t="s">
        <v>488</v>
      </c>
      <c r="O27" s="185" t="s">
        <v>489</v>
      </c>
      <c r="P27" s="185" t="s">
        <v>489</v>
      </c>
      <c r="Q27" s="186">
        <v>1.41</v>
      </c>
      <c r="R27" s="186">
        <v>1.41</v>
      </c>
      <c r="S27" s="185" t="s">
        <v>294</v>
      </c>
      <c r="T27" s="185" t="s">
        <v>294</v>
      </c>
      <c r="U27" s="185" t="s">
        <v>294</v>
      </c>
      <c r="V27" s="185" t="s">
        <v>490</v>
      </c>
      <c r="W27" s="185" t="s">
        <v>490</v>
      </c>
      <c r="X27" s="185" t="s">
        <v>491</v>
      </c>
      <c r="Y27" s="185" t="s">
        <v>491</v>
      </c>
      <c r="Z27" s="185" t="s">
        <v>491</v>
      </c>
      <c r="AA27" s="185" t="s">
        <v>491</v>
      </c>
    </row>
    <row r="28" spans="1:27" s="29" customFormat="1" ht="47.25" x14ac:dyDescent="0.25">
      <c r="A28" s="187">
        <v>4</v>
      </c>
      <c r="B28" s="184" t="s">
        <v>494</v>
      </c>
      <c r="C28" s="184" t="s">
        <v>494</v>
      </c>
      <c r="D28" s="184" t="s">
        <v>494</v>
      </c>
      <c r="E28" s="184" t="s">
        <v>494</v>
      </c>
      <c r="F28" s="185">
        <v>0.4</v>
      </c>
      <c r="G28" s="185">
        <v>0.4</v>
      </c>
      <c r="H28" s="185">
        <v>0.4</v>
      </c>
      <c r="I28" s="185">
        <v>0.4</v>
      </c>
      <c r="J28" s="185" t="s">
        <v>294</v>
      </c>
      <c r="K28" s="185">
        <v>1</v>
      </c>
      <c r="L28" s="185">
        <v>1</v>
      </c>
      <c r="M28" s="185" t="s">
        <v>487</v>
      </c>
      <c r="N28" s="185" t="s">
        <v>488</v>
      </c>
      <c r="O28" s="185" t="s">
        <v>489</v>
      </c>
      <c r="P28" s="185" t="s">
        <v>489</v>
      </c>
      <c r="Q28" s="186">
        <v>1.96</v>
      </c>
      <c r="R28" s="186">
        <v>1.96</v>
      </c>
      <c r="S28" s="185" t="s">
        <v>294</v>
      </c>
      <c r="T28" s="185" t="s">
        <v>294</v>
      </c>
      <c r="U28" s="185" t="s">
        <v>294</v>
      </c>
      <c r="V28" s="185" t="s">
        <v>490</v>
      </c>
      <c r="W28" s="185" t="s">
        <v>490</v>
      </c>
      <c r="X28" s="185" t="s">
        <v>491</v>
      </c>
      <c r="Y28" s="185" t="s">
        <v>491</v>
      </c>
      <c r="Z28" s="185" t="s">
        <v>491</v>
      </c>
      <c r="AA28" s="185" t="s">
        <v>491</v>
      </c>
    </row>
    <row r="29" spans="1:27" ht="47.25" x14ac:dyDescent="0.25">
      <c r="A29" s="133">
        <v>5</v>
      </c>
      <c r="B29" s="184" t="s">
        <v>495</v>
      </c>
      <c r="C29" s="184" t="s">
        <v>495</v>
      </c>
      <c r="D29" s="184" t="s">
        <v>495</v>
      </c>
      <c r="E29" s="184" t="s">
        <v>495</v>
      </c>
      <c r="F29" s="185">
        <v>0.4</v>
      </c>
      <c r="G29" s="185">
        <v>0.4</v>
      </c>
      <c r="H29" s="185">
        <v>0.4</v>
      </c>
      <c r="I29" s="185">
        <v>0.4</v>
      </c>
      <c r="J29" s="185" t="s">
        <v>294</v>
      </c>
      <c r="K29" s="185">
        <v>1</v>
      </c>
      <c r="L29" s="185">
        <v>1</v>
      </c>
      <c r="M29" s="185" t="s">
        <v>487</v>
      </c>
      <c r="N29" s="185" t="s">
        <v>488</v>
      </c>
      <c r="O29" s="185" t="s">
        <v>489</v>
      </c>
      <c r="P29" s="185" t="s">
        <v>489</v>
      </c>
      <c r="Q29" s="186">
        <v>1.58</v>
      </c>
      <c r="R29" s="186">
        <v>1.58</v>
      </c>
      <c r="S29" s="185" t="s">
        <v>294</v>
      </c>
      <c r="T29" s="185" t="s">
        <v>294</v>
      </c>
      <c r="U29" s="185" t="s">
        <v>294</v>
      </c>
      <c r="V29" s="185" t="s">
        <v>490</v>
      </c>
      <c r="W29" s="185" t="s">
        <v>490</v>
      </c>
      <c r="X29" s="185" t="s">
        <v>491</v>
      </c>
      <c r="Y29" s="185" t="s">
        <v>491</v>
      </c>
      <c r="Z29" s="185" t="s">
        <v>491</v>
      </c>
      <c r="AA29" s="185" t="s">
        <v>491</v>
      </c>
    </row>
    <row r="30" spans="1:27" ht="47.25" x14ac:dyDescent="0.25">
      <c r="A30" s="187">
        <v>6</v>
      </c>
      <c r="B30" s="184" t="s">
        <v>496</v>
      </c>
      <c r="C30" s="184" t="s">
        <v>496</v>
      </c>
      <c r="D30" s="184" t="s">
        <v>496</v>
      </c>
      <c r="E30" s="184" t="s">
        <v>496</v>
      </c>
      <c r="F30" s="185">
        <v>0.4</v>
      </c>
      <c r="G30" s="185">
        <v>0.4</v>
      </c>
      <c r="H30" s="185">
        <v>0.4</v>
      </c>
      <c r="I30" s="185">
        <v>0.4</v>
      </c>
      <c r="J30" s="185" t="s">
        <v>294</v>
      </c>
      <c r="K30" s="185">
        <v>1</v>
      </c>
      <c r="L30" s="185">
        <v>1</v>
      </c>
      <c r="M30" s="185" t="s">
        <v>487</v>
      </c>
      <c r="N30" s="185" t="s">
        <v>488</v>
      </c>
      <c r="O30" s="185" t="s">
        <v>489</v>
      </c>
      <c r="P30" s="185" t="s">
        <v>489</v>
      </c>
      <c r="Q30" s="186">
        <v>0.92</v>
      </c>
      <c r="R30" s="186">
        <v>0.92</v>
      </c>
      <c r="S30" s="185" t="s">
        <v>294</v>
      </c>
      <c r="T30" s="185" t="s">
        <v>294</v>
      </c>
      <c r="U30" s="185" t="s">
        <v>294</v>
      </c>
      <c r="V30" s="185" t="s">
        <v>490</v>
      </c>
      <c r="W30" s="185" t="s">
        <v>490</v>
      </c>
      <c r="X30" s="185" t="s">
        <v>491</v>
      </c>
      <c r="Y30" s="185" t="s">
        <v>491</v>
      </c>
      <c r="Z30" s="185" t="s">
        <v>491</v>
      </c>
      <c r="AA30" s="185" t="s">
        <v>491</v>
      </c>
    </row>
    <row r="31" spans="1:27" ht="47.25" x14ac:dyDescent="0.25">
      <c r="A31" s="133">
        <v>7</v>
      </c>
      <c r="B31" s="184" t="s">
        <v>497</v>
      </c>
      <c r="C31" s="184" t="s">
        <v>497</v>
      </c>
      <c r="D31" s="184" t="s">
        <v>497</v>
      </c>
      <c r="E31" s="184" t="s">
        <v>497</v>
      </c>
      <c r="F31" s="185">
        <v>0.4</v>
      </c>
      <c r="G31" s="185">
        <v>0.4</v>
      </c>
      <c r="H31" s="185">
        <v>0.4</v>
      </c>
      <c r="I31" s="185">
        <v>0.4</v>
      </c>
      <c r="J31" s="185" t="s">
        <v>294</v>
      </c>
      <c r="K31" s="185">
        <v>1</v>
      </c>
      <c r="L31" s="185">
        <v>1</v>
      </c>
      <c r="M31" s="185" t="s">
        <v>487</v>
      </c>
      <c r="N31" s="185" t="s">
        <v>488</v>
      </c>
      <c r="O31" s="185" t="s">
        <v>489</v>
      </c>
      <c r="P31" s="185" t="s">
        <v>489</v>
      </c>
      <c r="Q31" s="186">
        <v>2.157</v>
      </c>
      <c r="R31" s="186">
        <v>2.157</v>
      </c>
      <c r="S31" s="185" t="s">
        <v>294</v>
      </c>
      <c r="T31" s="185" t="s">
        <v>294</v>
      </c>
      <c r="U31" s="185" t="s">
        <v>294</v>
      </c>
      <c r="V31" s="185" t="s">
        <v>490</v>
      </c>
      <c r="W31" s="185" t="s">
        <v>490</v>
      </c>
      <c r="X31" s="185" t="s">
        <v>491</v>
      </c>
      <c r="Y31" s="185" t="s">
        <v>491</v>
      </c>
      <c r="Z31" s="185" t="s">
        <v>491</v>
      </c>
      <c r="AA31" s="185" t="s">
        <v>491</v>
      </c>
    </row>
    <row r="32" spans="1:27" ht="47.25" x14ac:dyDescent="0.25">
      <c r="A32" s="187">
        <v>8</v>
      </c>
      <c r="B32" s="184" t="s">
        <v>498</v>
      </c>
      <c r="C32" s="184" t="s">
        <v>498</v>
      </c>
      <c r="D32" s="184" t="s">
        <v>498</v>
      </c>
      <c r="E32" s="184" t="s">
        <v>498</v>
      </c>
      <c r="F32" s="185">
        <v>0.4</v>
      </c>
      <c r="G32" s="185">
        <v>0.4</v>
      </c>
      <c r="H32" s="185">
        <v>0.4</v>
      </c>
      <c r="I32" s="185">
        <v>0.4</v>
      </c>
      <c r="J32" s="185" t="s">
        <v>294</v>
      </c>
      <c r="K32" s="185">
        <v>1</v>
      </c>
      <c r="L32" s="185">
        <v>1</v>
      </c>
      <c r="M32" s="185" t="s">
        <v>487</v>
      </c>
      <c r="N32" s="185" t="s">
        <v>488</v>
      </c>
      <c r="O32" s="185" t="s">
        <v>489</v>
      </c>
      <c r="P32" s="185" t="s">
        <v>489</v>
      </c>
      <c r="Q32" s="186">
        <v>4.59</v>
      </c>
      <c r="R32" s="186">
        <v>4.59</v>
      </c>
      <c r="S32" s="185" t="s">
        <v>294</v>
      </c>
      <c r="T32" s="185" t="s">
        <v>294</v>
      </c>
      <c r="U32" s="185" t="s">
        <v>294</v>
      </c>
      <c r="V32" s="185" t="s">
        <v>490</v>
      </c>
      <c r="W32" s="185" t="s">
        <v>490</v>
      </c>
      <c r="X32" s="185" t="s">
        <v>491</v>
      </c>
      <c r="Y32" s="185" t="s">
        <v>491</v>
      </c>
      <c r="Z32" s="185" t="s">
        <v>491</v>
      </c>
      <c r="AA32" s="185" t="s">
        <v>491</v>
      </c>
    </row>
    <row r="33" spans="1:27" ht="47.25" x14ac:dyDescent="0.25">
      <c r="A33" s="133">
        <v>9</v>
      </c>
      <c r="B33" s="184" t="s">
        <v>499</v>
      </c>
      <c r="C33" s="184" t="s">
        <v>499</v>
      </c>
      <c r="D33" s="184" t="s">
        <v>499</v>
      </c>
      <c r="E33" s="184" t="s">
        <v>499</v>
      </c>
      <c r="F33" s="185">
        <v>0.4</v>
      </c>
      <c r="G33" s="185">
        <v>0.4</v>
      </c>
      <c r="H33" s="185">
        <v>0.4</v>
      </c>
      <c r="I33" s="185">
        <v>0.4</v>
      </c>
      <c r="J33" s="185" t="s">
        <v>294</v>
      </c>
      <c r="K33" s="185">
        <v>1</v>
      </c>
      <c r="L33" s="185">
        <v>1</v>
      </c>
      <c r="M33" s="185" t="s">
        <v>487</v>
      </c>
      <c r="N33" s="185" t="s">
        <v>488</v>
      </c>
      <c r="O33" s="185" t="s">
        <v>489</v>
      </c>
      <c r="P33" s="185" t="s">
        <v>489</v>
      </c>
      <c r="Q33" s="186">
        <v>2.21</v>
      </c>
      <c r="R33" s="186">
        <v>2.21</v>
      </c>
      <c r="S33" s="185" t="s">
        <v>294</v>
      </c>
      <c r="T33" s="185" t="s">
        <v>294</v>
      </c>
      <c r="U33" s="185" t="s">
        <v>294</v>
      </c>
      <c r="V33" s="185" t="s">
        <v>490</v>
      </c>
      <c r="W33" s="185" t="s">
        <v>490</v>
      </c>
      <c r="X33" s="185" t="s">
        <v>491</v>
      </c>
      <c r="Y33" s="185" t="s">
        <v>491</v>
      </c>
      <c r="Z33" s="185" t="s">
        <v>491</v>
      </c>
      <c r="AA33" s="185" t="s">
        <v>491</v>
      </c>
    </row>
    <row r="34" spans="1:27" ht="47.25" x14ac:dyDescent="0.25">
      <c r="A34" s="187">
        <v>10</v>
      </c>
      <c r="B34" s="184" t="s">
        <v>500</v>
      </c>
      <c r="C34" s="184" t="s">
        <v>500</v>
      </c>
      <c r="D34" s="184" t="s">
        <v>500</v>
      </c>
      <c r="E34" s="184" t="s">
        <v>500</v>
      </c>
      <c r="F34" s="185">
        <v>0.4</v>
      </c>
      <c r="G34" s="185">
        <v>0.4</v>
      </c>
      <c r="H34" s="185">
        <v>0.4</v>
      </c>
      <c r="I34" s="185">
        <v>0.4</v>
      </c>
      <c r="J34" s="185" t="s">
        <v>294</v>
      </c>
      <c r="K34" s="185">
        <v>1</v>
      </c>
      <c r="L34" s="185">
        <v>1</v>
      </c>
      <c r="M34" s="185" t="s">
        <v>487</v>
      </c>
      <c r="N34" s="185" t="s">
        <v>488</v>
      </c>
      <c r="O34" s="185" t="s">
        <v>489</v>
      </c>
      <c r="P34" s="185" t="s">
        <v>489</v>
      </c>
      <c r="Q34" s="186">
        <v>0.38900000000000001</v>
      </c>
      <c r="R34" s="186">
        <v>0.38900000000000001</v>
      </c>
      <c r="S34" s="185" t="s">
        <v>294</v>
      </c>
      <c r="T34" s="185" t="s">
        <v>294</v>
      </c>
      <c r="U34" s="185" t="s">
        <v>294</v>
      </c>
      <c r="V34" s="185" t="s">
        <v>490</v>
      </c>
      <c r="W34" s="185" t="s">
        <v>490</v>
      </c>
      <c r="X34" s="185" t="s">
        <v>491</v>
      </c>
      <c r="Y34" s="185" t="s">
        <v>491</v>
      </c>
      <c r="Z34" s="185" t="s">
        <v>491</v>
      </c>
      <c r="AA34" s="185" t="s">
        <v>491</v>
      </c>
    </row>
    <row r="35" spans="1:27" ht="47.25" x14ac:dyDescent="0.25">
      <c r="A35" s="133">
        <v>11</v>
      </c>
      <c r="B35" s="184" t="s">
        <v>501</v>
      </c>
      <c r="C35" s="184" t="s">
        <v>501</v>
      </c>
      <c r="D35" s="184" t="s">
        <v>501</v>
      </c>
      <c r="E35" s="184" t="s">
        <v>501</v>
      </c>
      <c r="F35" s="185">
        <v>0.4</v>
      </c>
      <c r="G35" s="185">
        <v>0.4</v>
      </c>
      <c r="H35" s="185">
        <v>0.4</v>
      </c>
      <c r="I35" s="185">
        <v>0.4</v>
      </c>
      <c r="J35" s="185" t="s">
        <v>294</v>
      </c>
      <c r="K35" s="185">
        <v>1</v>
      </c>
      <c r="L35" s="185">
        <v>1</v>
      </c>
      <c r="M35" s="185" t="s">
        <v>487</v>
      </c>
      <c r="N35" s="185" t="s">
        <v>488</v>
      </c>
      <c r="O35" s="185" t="s">
        <v>489</v>
      </c>
      <c r="P35" s="185" t="s">
        <v>489</v>
      </c>
      <c r="Q35" s="186">
        <v>2.62</v>
      </c>
      <c r="R35" s="186">
        <v>2.62</v>
      </c>
      <c r="S35" s="185" t="s">
        <v>294</v>
      </c>
      <c r="T35" s="185" t="s">
        <v>294</v>
      </c>
      <c r="U35" s="185" t="s">
        <v>294</v>
      </c>
      <c r="V35" s="185" t="s">
        <v>490</v>
      </c>
      <c r="W35" s="185" t="s">
        <v>490</v>
      </c>
      <c r="X35" s="185" t="s">
        <v>491</v>
      </c>
      <c r="Y35" s="185" t="s">
        <v>491</v>
      </c>
      <c r="Z35" s="185" t="s">
        <v>491</v>
      </c>
      <c r="AA35" s="185" t="s">
        <v>491</v>
      </c>
    </row>
    <row r="36" spans="1:27" ht="47.25" x14ac:dyDescent="0.25">
      <c r="A36" s="187">
        <v>12</v>
      </c>
      <c r="B36" s="184" t="s">
        <v>502</v>
      </c>
      <c r="C36" s="184" t="s">
        <v>502</v>
      </c>
      <c r="D36" s="184" t="s">
        <v>502</v>
      </c>
      <c r="E36" s="184" t="s">
        <v>502</v>
      </c>
      <c r="F36" s="185">
        <v>0.4</v>
      </c>
      <c r="G36" s="185">
        <v>0.4</v>
      </c>
      <c r="H36" s="185">
        <v>0.4</v>
      </c>
      <c r="I36" s="185">
        <v>0.4</v>
      </c>
      <c r="J36" s="185" t="s">
        <v>294</v>
      </c>
      <c r="K36" s="185">
        <v>1</v>
      </c>
      <c r="L36" s="185">
        <v>1</v>
      </c>
      <c r="M36" s="185" t="s">
        <v>487</v>
      </c>
      <c r="N36" s="185" t="s">
        <v>488</v>
      </c>
      <c r="O36" s="185" t="s">
        <v>489</v>
      </c>
      <c r="P36" s="185" t="s">
        <v>489</v>
      </c>
      <c r="Q36" s="186">
        <v>1.0780000000000001</v>
      </c>
      <c r="R36" s="186">
        <v>1.0780000000000001</v>
      </c>
      <c r="S36" s="185" t="s">
        <v>294</v>
      </c>
      <c r="T36" s="185" t="s">
        <v>294</v>
      </c>
      <c r="U36" s="185" t="s">
        <v>294</v>
      </c>
      <c r="V36" s="185" t="s">
        <v>490</v>
      </c>
      <c r="W36" s="185" t="s">
        <v>490</v>
      </c>
      <c r="X36" s="185" t="s">
        <v>491</v>
      </c>
      <c r="Y36" s="185" t="s">
        <v>491</v>
      </c>
      <c r="Z36" s="185" t="s">
        <v>491</v>
      </c>
      <c r="AA36" s="185" t="s">
        <v>491</v>
      </c>
    </row>
    <row r="37" spans="1:27" ht="47.25" x14ac:dyDescent="0.25">
      <c r="A37" s="133">
        <v>13</v>
      </c>
      <c r="B37" s="184" t="s">
        <v>503</v>
      </c>
      <c r="C37" s="184" t="s">
        <v>503</v>
      </c>
      <c r="D37" s="184" t="s">
        <v>503</v>
      </c>
      <c r="E37" s="184" t="s">
        <v>503</v>
      </c>
      <c r="F37" s="185">
        <v>0.4</v>
      </c>
      <c r="G37" s="185">
        <v>0.4</v>
      </c>
      <c r="H37" s="185">
        <v>0.4</v>
      </c>
      <c r="I37" s="185">
        <v>0.4</v>
      </c>
      <c r="J37" s="185" t="s">
        <v>294</v>
      </c>
      <c r="K37" s="185">
        <v>1</v>
      </c>
      <c r="L37" s="185">
        <v>1</v>
      </c>
      <c r="M37" s="185" t="s">
        <v>487</v>
      </c>
      <c r="N37" s="185" t="s">
        <v>488</v>
      </c>
      <c r="O37" s="185" t="s">
        <v>489</v>
      </c>
      <c r="P37" s="185" t="s">
        <v>489</v>
      </c>
      <c r="Q37" s="186">
        <v>2.0499999999999998</v>
      </c>
      <c r="R37" s="186">
        <v>2.0499999999999998</v>
      </c>
      <c r="S37" s="185" t="s">
        <v>294</v>
      </c>
      <c r="T37" s="185" t="s">
        <v>294</v>
      </c>
      <c r="U37" s="185" t="s">
        <v>294</v>
      </c>
      <c r="V37" s="185" t="s">
        <v>490</v>
      </c>
      <c r="W37" s="185" t="s">
        <v>490</v>
      </c>
      <c r="X37" s="185" t="s">
        <v>491</v>
      </c>
      <c r="Y37" s="185" t="s">
        <v>491</v>
      </c>
      <c r="Z37" s="185" t="s">
        <v>491</v>
      </c>
      <c r="AA37" s="185" t="s">
        <v>491</v>
      </c>
    </row>
    <row r="38" spans="1:27" ht="47.25" x14ac:dyDescent="0.25">
      <c r="A38" s="187">
        <v>14</v>
      </c>
      <c r="B38" s="184" t="s">
        <v>504</v>
      </c>
      <c r="C38" s="184" t="s">
        <v>504</v>
      </c>
      <c r="D38" s="184" t="s">
        <v>504</v>
      </c>
      <c r="E38" s="184" t="s">
        <v>504</v>
      </c>
      <c r="F38" s="185">
        <v>0.4</v>
      </c>
      <c r="G38" s="185">
        <v>0.4</v>
      </c>
      <c r="H38" s="185">
        <v>0.4</v>
      </c>
      <c r="I38" s="185">
        <v>0.4</v>
      </c>
      <c r="J38" s="185" t="s">
        <v>294</v>
      </c>
      <c r="K38" s="185">
        <v>1</v>
      </c>
      <c r="L38" s="185">
        <v>1</v>
      </c>
      <c r="M38" s="185" t="s">
        <v>487</v>
      </c>
      <c r="N38" s="185" t="s">
        <v>488</v>
      </c>
      <c r="O38" s="185" t="s">
        <v>489</v>
      </c>
      <c r="P38" s="185" t="s">
        <v>489</v>
      </c>
      <c r="Q38" s="186">
        <v>1.59</v>
      </c>
      <c r="R38" s="186">
        <v>1.59</v>
      </c>
      <c r="S38" s="185" t="s">
        <v>294</v>
      </c>
      <c r="T38" s="185" t="s">
        <v>294</v>
      </c>
      <c r="U38" s="185" t="s">
        <v>294</v>
      </c>
      <c r="V38" s="185" t="s">
        <v>490</v>
      </c>
      <c r="W38" s="185" t="s">
        <v>490</v>
      </c>
      <c r="X38" s="185" t="s">
        <v>491</v>
      </c>
      <c r="Y38" s="185" t="s">
        <v>491</v>
      </c>
      <c r="Z38" s="185" t="s">
        <v>491</v>
      </c>
      <c r="AA38" s="185" t="s">
        <v>491</v>
      </c>
    </row>
    <row r="39" spans="1:27" ht="47.25" x14ac:dyDescent="0.25">
      <c r="A39" s="133">
        <v>15</v>
      </c>
      <c r="B39" s="184" t="s">
        <v>505</v>
      </c>
      <c r="C39" s="184" t="s">
        <v>505</v>
      </c>
      <c r="D39" s="184" t="s">
        <v>505</v>
      </c>
      <c r="E39" s="184" t="s">
        <v>505</v>
      </c>
      <c r="F39" s="185">
        <v>0.4</v>
      </c>
      <c r="G39" s="185">
        <v>0.4</v>
      </c>
      <c r="H39" s="185">
        <v>0.4</v>
      </c>
      <c r="I39" s="185">
        <v>0.4</v>
      </c>
      <c r="J39" s="185" t="s">
        <v>294</v>
      </c>
      <c r="K39" s="185">
        <v>1</v>
      </c>
      <c r="L39" s="185">
        <v>1</v>
      </c>
      <c r="M39" s="185" t="s">
        <v>487</v>
      </c>
      <c r="N39" s="185" t="s">
        <v>488</v>
      </c>
      <c r="O39" s="185" t="s">
        <v>489</v>
      </c>
      <c r="P39" s="185" t="s">
        <v>489</v>
      </c>
      <c r="Q39" s="186">
        <v>1.73</v>
      </c>
      <c r="R39" s="186">
        <v>1.73</v>
      </c>
      <c r="S39" s="185" t="s">
        <v>294</v>
      </c>
      <c r="T39" s="185" t="s">
        <v>294</v>
      </c>
      <c r="U39" s="185" t="s">
        <v>294</v>
      </c>
      <c r="V39" s="185" t="s">
        <v>490</v>
      </c>
      <c r="W39" s="185" t="s">
        <v>490</v>
      </c>
      <c r="X39" s="185" t="s">
        <v>491</v>
      </c>
      <c r="Y39" s="185" t="s">
        <v>491</v>
      </c>
      <c r="Z39" s="185" t="s">
        <v>491</v>
      </c>
      <c r="AA39" s="185" t="s">
        <v>491</v>
      </c>
    </row>
    <row r="40" spans="1:27" ht="47.25" x14ac:dyDescent="0.25">
      <c r="A40" s="187">
        <v>16</v>
      </c>
      <c r="B40" s="184" t="s">
        <v>294</v>
      </c>
      <c r="C40" s="184" t="s">
        <v>506</v>
      </c>
      <c r="D40" s="184" t="s">
        <v>294</v>
      </c>
      <c r="E40" s="184" t="s">
        <v>506</v>
      </c>
      <c r="F40" s="185" t="s">
        <v>294</v>
      </c>
      <c r="G40" s="185">
        <v>10</v>
      </c>
      <c r="H40" s="185" t="s">
        <v>294</v>
      </c>
      <c r="I40" s="185">
        <v>10</v>
      </c>
      <c r="J40" s="185" t="s">
        <v>294</v>
      </c>
      <c r="K40" s="185" t="s">
        <v>294</v>
      </c>
      <c r="L40" s="185">
        <v>1</v>
      </c>
      <c r="M40" s="185" t="s">
        <v>294</v>
      </c>
      <c r="N40" s="185" t="s">
        <v>507</v>
      </c>
      <c r="O40" s="185" t="s">
        <v>294</v>
      </c>
      <c r="P40" s="185" t="s">
        <v>489</v>
      </c>
      <c r="Q40" s="185" t="s">
        <v>294</v>
      </c>
      <c r="R40" s="186">
        <v>0.66</v>
      </c>
      <c r="S40" s="185" t="s">
        <v>294</v>
      </c>
      <c r="T40" s="185" t="s">
        <v>294</v>
      </c>
      <c r="U40" s="185" t="s">
        <v>294</v>
      </c>
      <c r="V40" s="185" t="s">
        <v>294</v>
      </c>
      <c r="W40" s="185" t="s">
        <v>508</v>
      </c>
      <c r="X40" s="185" t="s">
        <v>491</v>
      </c>
      <c r="Y40" s="185" t="s">
        <v>491</v>
      </c>
      <c r="Z40" s="185" t="s">
        <v>491</v>
      </c>
      <c r="AA40" s="185" t="s">
        <v>491</v>
      </c>
    </row>
    <row r="41" spans="1:27" ht="47.25" x14ac:dyDescent="0.25">
      <c r="A41" s="133">
        <v>17</v>
      </c>
      <c r="B41" s="184" t="s">
        <v>294</v>
      </c>
      <c r="C41" s="184" t="s">
        <v>509</v>
      </c>
      <c r="D41" s="184" t="s">
        <v>294</v>
      </c>
      <c r="E41" s="184" t="s">
        <v>509</v>
      </c>
      <c r="F41" s="185" t="s">
        <v>294</v>
      </c>
      <c r="G41" s="185">
        <v>10</v>
      </c>
      <c r="H41" s="185" t="s">
        <v>294</v>
      </c>
      <c r="I41" s="185">
        <v>10</v>
      </c>
      <c r="J41" s="185" t="s">
        <v>294</v>
      </c>
      <c r="K41" s="185" t="s">
        <v>294</v>
      </c>
      <c r="L41" s="185">
        <v>1</v>
      </c>
      <c r="M41" s="185" t="s">
        <v>294</v>
      </c>
      <c r="N41" s="185" t="s">
        <v>507</v>
      </c>
      <c r="O41" s="185" t="s">
        <v>294</v>
      </c>
      <c r="P41" s="185" t="s">
        <v>489</v>
      </c>
      <c r="Q41" s="185" t="s">
        <v>294</v>
      </c>
      <c r="R41" s="186">
        <v>0.47499999999999998</v>
      </c>
      <c r="S41" s="185" t="s">
        <v>294</v>
      </c>
      <c r="T41" s="185" t="s">
        <v>294</v>
      </c>
      <c r="U41" s="185" t="s">
        <v>294</v>
      </c>
      <c r="V41" s="185" t="s">
        <v>294</v>
      </c>
      <c r="W41" s="185" t="s">
        <v>508</v>
      </c>
      <c r="X41" s="185" t="s">
        <v>491</v>
      </c>
      <c r="Y41" s="185" t="s">
        <v>491</v>
      </c>
      <c r="Z41" s="185" t="s">
        <v>491</v>
      </c>
      <c r="AA41" s="185" t="s">
        <v>491</v>
      </c>
    </row>
    <row r="42" spans="1:27" ht="47.25" x14ac:dyDescent="0.25">
      <c r="A42" s="187">
        <v>18</v>
      </c>
      <c r="B42" s="184" t="s">
        <v>294</v>
      </c>
      <c r="C42" s="184" t="s">
        <v>510</v>
      </c>
      <c r="D42" s="184" t="s">
        <v>294</v>
      </c>
      <c r="E42" s="184" t="s">
        <v>510</v>
      </c>
      <c r="F42" s="185" t="s">
        <v>294</v>
      </c>
      <c r="G42" s="185">
        <v>10</v>
      </c>
      <c r="H42" s="185" t="s">
        <v>294</v>
      </c>
      <c r="I42" s="185">
        <v>10</v>
      </c>
      <c r="J42" s="185" t="s">
        <v>294</v>
      </c>
      <c r="K42" s="185" t="s">
        <v>294</v>
      </c>
      <c r="L42" s="185">
        <v>1</v>
      </c>
      <c r="M42" s="185" t="s">
        <v>294</v>
      </c>
      <c r="N42" s="185" t="s">
        <v>507</v>
      </c>
      <c r="O42" s="185" t="s">
        <v>294</v>
      </c>
      <c r="P42" s="185" t="s">
        <v>489</v>
      </c>
      <c r="Q42" s="185" t="s">
        <v>294</v>
      </c>
      <c r="R42" s="186">
        <v>0.316</v>
      </c>
      <c r="S42" s="185" t="s">
        <v>294</v>
      </c>
      <c r="T42" s="185" t="s">
        <v>294</v>
      </c>
      <c r="U42" s="185" t="s">
        <v>294</v>
      </c>
      <c r="V42" s="185" t="s">
        <v>294</v>
      </c>
      <c r="W42" s="185" t="s">
        <v>508</v>
      </c>
      <c r="X42" s="185" t="s">
        <v>491</v>
      </c>
      <c r="Y42" s="185" t="s">
        <v>491</v>
      </c>
      <c r="Z42" s="185" t="s">
        <v>491</v>
      </c>
      <c r="AA42" s="185" t="s">
        <v>491</v>
      </c>
    </row>
    <row r="43" spans="1:27" ht="47.25" x14ac:dyDescent="0.25">
      <c r="A43" s="133">
        <v>19</v>
      </c>
      <c r="B43" s="184" t="s">
        <v>294</v>
      </c>
      <c r="C43" s="184" t="s">
        <v>511</v>
      </c>
      <c r="D43" s="184" t="s">
        <v>294</v>
      </c>
      <c r="E43" s="184" t="s">
        <v>511</v>
      </c>
      <c r="F43" s="185" t="s">
        <v>294</v>
      </c>
      <c r="G43" s="185">
        <v>10</v>
      </c>
      <c r="H43" s="185" t="s">
        <v>294</v>
      </c>
      <c r="I43" s="185">
        <v>10</v>
      </c>
      <c r="J43" s="185" t="s">
        <v>294</v>
      </c>
      <c r="K43" s="185" t="s">
        <v>294</v>
      </c>
      <c r="L43" s="185">
        <v>1</v>
      </c>
      <c r="M43" s="185" t="s">
        <v>294</v>
      </c>
      <c r="N43" s="185" t="s">
        <v>507</v>
      </c>
      <c r="O43" s="185" t="s">
        <v>294</v>
      </c>
      <c r="P43" s="185" t="s">
        <v>489</v>
      </c>
      <c r="Q43" s="185" t="s">
        <v>294</v>
      </c>
      <c r="R43" s="186">
        <v>32.86</v>
      </c>
      <c r="S43" s="185" t="s">
        <v>294</v>
      </c>
      <c r="T43" s="185" t="s">
        <v>294</v>
      </c>
      <c r="U43" s="185" t="s">
        <v>294</v>
      </c>
      <c r="V43" s="185" t="s">
        <v>294</v>
      </c>
      <c r="W43" s="185" t="s">
        <v>508</v>
      </c>
      <c r="X43" s="185" t="s">
        <v>491</v>
      </c>
      <c r="Y43" s="185" t="s">
        <v>491</v>
      </c>
      <c r="Z43" s="185" t="s">
        <v>491</v>
      </c>
      <c r="AA43" s="185" t="s">
        <v>491</v>
      </c>
    </row>
  </sheetData>
  <mergeCells count="27">
    <mergeCell ref="E18:Y18"/>
    <mergeCell ref="A21:A23"/>
    <mergeCell ref="D21:E22"/>
    <mergeCell ref="F21:I21"/>
    <mergeCell ref="J21:J22"/>
    <mergeCell ref="K21:L22"/>
    <mergeCell ref="M21:N22"/>
    <mergeCell ref="Q21:R22"/>
    <mergeCell ref="S21:S22"/>
    <mergeCell ref="T21:T22"/>
    <mergeCell ref="Z21:AA21"/>
    <mergeCell ref="U21:U22"/>
    <mergeCell ref="A19:AA19"/>
    <mergeCell ref="O21:P22"/>
    <mergeCell ref="F22:G22"/>
    <mergeCell ref="H22:I22"/>
    <mergeCell ref="B21:C22"/>
    <mergeCell ref="X21:Y21"/>
    <mergeCell ref="V21:W22"/>
    <mergeCell ref="A5:AA5"/>
    <mergeCell ref="E16:Y16"/>
    <mergeCell ref="E15:Y15"/>
    <mergeCell ref="E7:Y7"/>
    <mergeCell ref="E9:Y9"/>
    <mergeCell ref="E10:Y10"/>
    <mergeCell ref="E12:Y12"/>
    <mergeCell ref="E13:Y13"/>
  </mergeCells>
  <phoneticPr fontId="0" type="noConversion"/>
  <pageMargins left="0.78740157480314965" right="0.59055118110236227" top="0.78740157480314965" bottom="0.39370078740157483" header="0.19685039370078741" footer="0.19685039370078741"/>
  <pageSetup paperSize="8" scale="4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7" zoomScale="55" zoomScaleNormal="100" zoomScaleSheetLayoutView="55" workbookViewId="0">
      <selection activeCell="C24" sqref="C24"/>
    </sheetView>
  </sheetViews>
  <sheetFormatPr defaultColWidth="9.140625" defaultRowHeight="15" x14ac:dyDescent="0.25"/>
  <cols>
    <col min="1" max="1" width="6.140625" style="116" customWidth="1"/>
    <col min="2" max="2" width="53.5703125" style="116" customWidth="1"/>
    <col min="3" max="3" width="98.28515625" style="116" customWidth="1"/>
    <col min="4" max="4" width="14.42578125" style="116" customWidth="1"/>
    <col min="5" max="5" width="36.5703125" style="116" customWidth="1"/>
    <col min="6" max="6" width="20" style="116" customWidth="1"/>
    <col min="7" max="7" width="25.5703125" style="116" customWidth="1"/>
    <col min="8" max="8" width="16.42578125" style="116" customWidth="1"/>
    <col min="9" max="16384" width="9.140625" style="116"/>
  </cols>
  <sheetData>
    <row r="1" spans="1:29" s="74" customFormat="1" ht="18.75" customHeight="1" x14ac:dyDescent="0.2">
      <c r="A1" s="19"/>
      <c r="C1" s="16" t="s">
        <v>22</v>
      </c>
    </row>
    <row r="2" spans="1:29" s="74" customFormat="1" ht="18.75" customHeight="1" x14ac:dyDescent="0.3">
      <c r="A2" s="19"/>
      <c r="C2" s="14" t="s">
        <v>6</v>
      </c>
    </row>
    <row r="3" spans="1:29" s="74" customFormat="1" ht="18.75" x14ac:dyDescent="0.3">
      <c r="A3" s="13"/>
      <c r="C3" s="14" t="s">
        <v>21</v>
      </c>
    </row>
    <row r="4" spans="1:29" s="74" customFormat="1" ht="18.75" x14ac:dyDescent="0.3">
      <c r="A4" s="13"/>
      <c r="C4" s="14"/>
    </row>
    <row r="5" spans="1:29" s="74" customFormat="1" ht="15.75" x14ac:dyDescent="0.2">
      <c r="A5" s="248" t="str">
        <f>'1. паспорт местоположение'!$A$5</f>
        <v>Год раскрытия информации: 2024 год</v>
      </c>
      <c r="B5" s="248"/>
      <c r="C5" s="248"/>
      <c r="D5" s="73"/>
      <c r="E5" s="73"/>
      <c r="F5" s="73"/>
      <c r="G5" s="73"/>
      <c r="H5" s="73"/>
      <c r="I5" s="73"/>
      <c r="J5" s="73"/>
      <c r="K5" s="73"/>
      <c r="L5" s="73"/>
      <c r="M5" s="73"/>
      <c r="N5" s="73"/>
      <c r="O5" s="73"/>
      <c r="P5" s="73"/>
      <c r="Q5" s="73"/>
      <c r="R5" s="73"/>
      <c r="S5" s="73"/>
      <c r="T5" s="73"/>
      <c r="U5" s="73"/>
      <c r="V5" s="73"/>
      <c r="W5" s="73"/>
      <c r="X5" s="73"/>
      <c r="Y5" s="73"/>
      <c r="Z5" s="73"/>
      <c r="AA5" s="73"/>
      <c r="AB5" s="73"/>
      <c r="AC5" s="73"/>
    </row>
    <row r="6" spans="1:29" s="74" customFormat="1" ht="18.75" x14ac:dyDescent="0.3">
      <c r="A6" s="13"/>
      <c r="G6" s="14"/>
    </row>
    <row r="7" spans="1:29" s="74" customFormat="1" ht="18.75" x14ac:dyDescent="0.2">
      <c r="A7" s="252" t="s">
        <v>5</v>
      </c>
      <c r="B7" s="252"/>
      <c r="C7" s="252"/>
      <c r="D7" s="17"/>
      <c r="E7" s="17"/>
      <c r="F7" s="17"/>
      <c r="G7" s="17"/>
      <c r="H7" s="17"/>
      <c r="I7" s="17"/>
      <c r="J7" s="17"/>
      <c r="K7" s="17"/>
      <c r="L7" s="17"/>
      <c r="M7" s="17"/>
      <c r="N7" s="17"/>
      <c r="O7" s="17"/>
      <c r="P7" s="17"/>
      <c r="Q7" s="17"/>
      <c r="R7" s="17"/>
      <c r="S7" s="17"/>
      <c r="T7" s="17"/>
      <c r="U7" s="17"/>
    </row>
    <row r="8" spans="1:29" s="74" customFormat="1" ht="18.75" x14ac:dyDescent="0.2">
      <c r="A8" s="252"/>
      <c r="B8" s="252"/>
      <c r="C8" s="252"/>
      <c r="D8" s="79"/>
      <c r="E8" s="79"/>
      <c r="F8" s="79"/>
      <c r="G8" s="79"/>
      <c r="H8" s="17"/>
      <c r="I8" s="17"/>
      <c r="J8" s="17"/>
      <c r="K8" s="17"/>
      <c r="L8" s="17"/>
      <c r="M8" s="17"/>
      <c r="N8" s="17"/>
      <c r="O8" s="17"/>
      <c r="P8" s="17"/>
      <c r="Q8" s="17"/>
      <c r="R8" s="17"/>
      <c r="S8" s="17"/>
      <c r="T8" s="17"/>
      <c r="U8" s="17"/>
    </row>
    <row r="9" spans="1:29" s="74" customFormat="1" ht="18.75" x14ac:dyDescent="0.2">
      <c r="A9" s="246" t="s">
        <v>264</v>
      </c>
      <c r="B9" s="246"/>
      <c r="C9" s="246"/>
      <c r="D9" s="18"/>
      <c r="E9" s="18"/>
      <c r="F9" s="18"/>
      <c r="G9" s="18"/>
      <c r="H9" s="17"/>
      <c r="I9" s="17"/>
      <c r="J9" s="17"/>
      <c r="K9" s="17"/>
      <c r="L9" s="17"/>
      <c r="M9" s="17"/>
      <c r="N9" s="17"/>
      <c r="O9" s="17"/>
      <c r="P9" s="17"/>
      <c r="Q9" s="17"/>
      <c r="R9" s="17"/>
      <c r="S9" s="17"/>
      <c r="T9" s="17"/>
      <c r="U9" s="17"/>
    </row>
    <row r="10" spans="1:29" s="74" customFormat="1" ht="18.75" x14ac:dyDescent="0.2">
      <c r="A10" s="245" t="s">
        <v>4</v>
      </c>
      <c r="B10" s="245"/>
      <c r="C10" s="245"/>
      <c r="D10" s="15"/>
      <c r="E10" s="15"/>
      <c r="F10" s="15"/>
      <c r="G10" s="15"/>
      <c r="H10" s="17"/>
      <c r="I10" s="17"/>
      <c r="J10" s="17"/>
      <c r="K10" s="17"/>
      <c r="L10" s="17"/>
      <c r="M10" s="17"/>
      <c r="N10" s="17"/>
      <c r="O10" s="17"/>
      <c r="P10" s="17"/>
      <c r="Q10" s="17"/>
      <c r="R10" s="17"/>
      <c r="S10" s="17"/>
      <c r="T10" s="17"/>
      <c r="U10" s="17"/>
    </row>
    <row r="11" spans="1:29" s="74" customFormat="1" ht="18.75" x14ac:dyDescent="0.2">
      <c r="A11" s="252"/>
      <c r="B11" s="252"/>
      <c r="C11" s="252"/>
      <c r="D11" s="79"/>
      <c r="E11" s="79"/>
      <c r="F11" s="79"/>
      <c r="G11" s="79"/>
      <c r="H11" s="17"/>
      <c r="I11" s="17"/>
      <c r="J11" s="17"/>
      <c r="K11" s="17"/>
      <c r="L11" s="17"/>
      <c r="M11" s="17"/>
      <c r="N11" s="17"/>
      <c r="O11" s="17"/>
      <c r="P11" s="17"/>
      <c r="Q11" s="17"/>
      <c r="R11" s="17"/>
      <c r="S11" s="17"/>
      <c r="T11" s="17"/>
      <c r="U11" s="17"/>
    </row>
    <row r="12" spans="1:29" s="74" customFormat="1" ht="18.75" x14ac:dyDescent="0.2">
      <c r="A12" s="246" t="str">
        <f>'1. паспорт местоположение'!$A$12</f>
        <v>L_Che372</v>
      </c>
      <c r="B12" s="246"/>
      <c r="C12" s="246"/>
      <c r="D12" s="18"/>
      <c r="E12" s="18"/>
      <c r="F12" s="18"/>
      <c r="G12" s="18"/>
      <c r="H12" s="17"/>
      <c r="I12" s="17"/>
      <c r="J12" s="17"/>
      <c r="K12" s="17"/>
      <c r="L12" s="17"/>
      <c r="M12" s="17"/>
      <c r="N12" s="17"/>
      <c r="O12" s="17"/>
      <c r="P12" s="17"/>
      <c r="Q12" s="17"/>
      <c r="R12" s="17"/>
      <c r="S12" s="17"/>
      <c r="T12" s="17"/>
      <c r="U12" s="17"/>
    </row>
    <row r="13" spans="1:29" s="74" customFormat="1" ht="18.75" x14ac:dyDescent="0.2">
      <c r="A13" s="245" t="s">
        <v>3</v>
      </c>
      <c r="B13" s="245"/>
      <c r="C13" s="245"/>
      <c r="D13" s="15"/>
      <c r="E13" s="15"/>
      <c r="F13" s="15"/>
      <c r="G13" s="15"/>
      <c r="H13" s="17"/>
      <c r="I13" s="17"/>
      <c r="J13" s="17"/>
      <c r="K13" s="17"/>
      <c r="L13" s="17"/>
      <c r="M13" s="17"/>
      <c r="N13" s="17"/>
      <c r="O13" s="17"/>
      <c r="P13" s="17"/>
      <c r="Q13" s="17"/>
      <c r="R13" s="17"/>
      <c r="S13" s="17"/>
      <c r="T13" s="17"/>
      <c r="U13" s="17"/>
    </row>
    <row r="14" spans="1:29" s="77" customFormat="1" ht="15.75" customHeight="1" x14ac:dyDescent="0.2">
      <c r="A14" s="258"/>
      <c r="B14" s="258"/>
      <c r="C14" s="258"/>
      <c r="D14" s="1"/>
      <c r="E14" s="1"/>
      <c r="F14" s="1"/>
      <c r="G14" s="1"/>
      <c r="H14" s="1"/>
      <c r="I14" s="1"/>
      <c r="J14" s="1"/>
      <c r="K14" s="1"/>
      <c r="L14" s="1"/>
      <c r="M14" s="1"/>
      <c r="N14" s="1"/>
      <c r="O14" s="1"/>
      <c r="P14" s="1"/>
      <c r="Q14" s="1"/>
      <c r="R14" s="1"/>
      <c r="S14" s="1"/>
      <c r="T14" s="1"/>
      <c r="U14" s="1"/>
    </row>
    <row r="15" spans="1:29" s="25" customFormat="1" ht="87.75" customHeight="1" x14ac:dyDescent="0.2">
      <c r="A15" s="247" t="str">
        <f>'1. паспорт местоположение'!$A$15</f>
        <v>Строительство и реконструкция сети 10-0,4 кВ (ВЛ 0,4 кВ протяженностью 27,78 км, ВЛ-10 кВ протяженностью 34,311 км, ТП 6(10)/0,4 кВ общей мощностью 1,116 МВА) в рамках "Плана (программы) снижения потерь электрической энергии в электрических сетях Итум-Калинских РЭС АО "Чеченэнерго"</v>
      </c>
      <c r="B15" s="247"/>
      <c r="C15" s="247"/>
      <c r="D15" s="18"/>
      <c r="E15" s="18"/>
      <c r="F15" s="18"/>
      <c r="G15" s="18"/>
      <c r="H15" s="18"/>
      <c r="I15" s="18"/>
      <c r="J15" s="18"/>
      <c r="K15" s="18"/>
      <c r="L15" s="18"/>
      <c r="M15" s="18"/>
      <c r="N15" s="18"/>
      <c r="O15" s="18"/>
      <c r="P15" s="18"/>
      <c r="Q15" s="18"/>
      <c r="R15" s="18"/>
      <c r="S15" s="18"/>
      <c r="T15" s="18"/>
      <c r="U15" s="18"/>
    </row>
    <row r="16" spans="1:29" s="25" customFormat="1" ht="15" customHeight="1" x14ac:dyDescent="0.2">
      <c r="A16" s="245" t="s">
        <v>2</v>
      </c>
      <c r="B16" s="245"/>
      <c r="C16" s="245"/>
      <c r="D16" s="15"/>
      <c r="E16" s="15"/>
      <c r="F16" s="15"/>
      <c r="G16" s="15"/>
      <c r="H16" s="15"/>
      <c r="I16" s="15"/>
      <c r="J16" s="15"/>
      <c r="K16" s="15"/>
      <c r="L16" s="15"/>
      <c r="M16" s="15"/>
      <c r="N16" s="15"/>
      <c r="O16" s="15"/>
      <c r="P16" s="15"/>
      <c r="Q16" s="15"/>
      <c r="R16" s="15"/>
      <c r="S16" s="15"/>
      <c r="T16" s="15"/>
      <c r="U16" s="15"/>
    </row>
    <row r="17" spans="1:21" s="25" customFormat="1" ht="15" customHeight="1" x14ac:dyDescent="0.2">
      <c r="A17" s="259"/>
      <c r="B17" s="259"/>
      <c r="C17" s="259"/>
      <c r="D17" s="75"/>
      <c r="E17" s="75"/>
      <c r="F17" s="75"/>
      <c r="G17" s="75"/>
      <c r="H17" s="75"/>
      <c r="I17" s="75"/>
      <c r="J17" s="75"/>
      <c r="K17" s="75"/>
      <c r="L17" s="75"/>
      <c r="M17" s="75"/>
      <c r="N17" s="75"/>
      <c r="O17" s="75"/>
      <c r="P17" s="75"/>
      <c r="Q17" s="75"/>
      <c r="R17" s="75"/>
    </row>
    <row r="18" spans="1:21" s="25" customFormat="1" ht="27.75" customHeight="1" x14ac:dyDescent="0.2">
      <c r="A18" s="255" t="s">
        <v>241</v>
      </c>
      <c r="B18" s="255"/>
      <c r="C18" s="255"/>
      <c r="D18" s="107"/>
      <c r="E18" s="107"/>
      <c r="F18" s="107"/>
      <c r="G18" s="107"/>
      <c r="H18" s="107"/>
      <c r="I18" s="107"/>
      <c r="J18" s="107"/>
      <c r="K18" s="107"/>
      <c r="L18" s="107"/>
      <c r="M18" s="107"/>
      <c r="N18" s="107"/>
      <c r="O18" s="107"/>
      <c r="P18" s="107"/>
      <c r="Q18" s="107"/>
      <c r="R18" s="107"/>
      <c r="S18" s="107"/>
      <c r="T18" s="107"/>
      <c r="U18" s="107"/>
    </row>
    <row r="19" spans="1:21" s="25" customFormat="1" ht="15" customHeight="1" x14ac:dyDescent="0.2">
      <c r="A19" s="15"/>
      <c r="B19" s="15"/>
      <c r="C19" s="15"/>
      <c r="D19" s="15"/>
      <c r="E19" s="15"/>
      <c r="F19" s="15"/>
      <c r="G19" s="15"/>
      <c r="H19" s="75"/>
      <c r="I19" s="75"/>
      <c r="J19" s="75"/>
      <c r="K19" s="75"/>
      <c r="L19" s="75"/>
      <c r="M19" s="75"/>
      <c r="N19" s="75"/>
      <c r="O19" s="75"/>
      <c r="P19" s="75"/>
      <c r="Q19" s="75"/>
      <c r="R19" s="75"/>
    </row>
    <row r="20" spans="1:21" s="25" customFormat="1" ht="39.75" customHeight="1" x14ac:dyDescent="0.2">
      <c r="A20" s="124" t="s">
        <v>1</v>
      </c>
      <c r="B20" s="113" t="s">
        <v>20</v>
      </c>
      <c r="C20" s="112" t="s">
        <v>19</v>
      </c>
      <c r="D20" s="125"/>
      <c r="E20" s="125"/>
      <c r="F20" s="125"/>
      <c r="G20" s="125"/>
      <c r="H20" s="1"/>
      <c r="I20" s="1"/>
      <c r="J20" s="1"/>
      <c r="K20" s="1"/>
      <c r="L20" s="1"/>
      <c r="M20" s="1"/>
      <c r="N20" s="1"/>
      <c r="O20" s="1"/>
      <c r="P20" s="1"/>
      <c r="Q20" s="1"/>
      <c r="R20" s="1"/>
      <c r="S20" s="111"/>
      <c r="T20" s="111"/>
      <c r="U20" s="111"/>
    </row>
    <row r="21" spans="1:21" s="25" customFormat="1" ht="16.5" customHeight="1" x14ac:dyDescent="0.2">
      <c r="A21" s="112">
        <v>1</v>
      </c>
      <c r="B21" s="113">
        <v>2</v>
      </c>
      <c r="C21" s="112">
        <v>3</v>
      </c>
      <c r="D21" s="125"/>
      <c r="E21" s="125"/>
      <c r="F21" s="125"/>
      <c r="G21" s="125"/>
      <c r="H21" s="1"/>
      <c r="I21" s="1"/>
      <c r="J21" s="1"/>
      <c r="K21" s="1"/>
      <c r="L21" s="1"/>
      <c r="M21" s="1"/>
      <c r="N21" s="1"/>
      <c r="O21" s="1"/>
      <c r="P21" s="1"/>
      <c r="Q21" s="1"/>
      <c r="R21" s="1"/>
      <c r="S21" s="111"/>
      <c r="T21" s="111"/>
      <c r="U21" s="111"/>
    </row>
    <row r="22" spans="1:21" s="25" customFormat="1" ht="129.75" customHeight="1" x14ac:dyDescent="0.2">
      <c r="A22" s="114" t="s">
        <v>18</v>
      </c>
      <c r="B22" s="66" t="s">
        <v>247</v>
      </c>
      <c r="C22" s="126" t="s">
        <v>556</v>
      </c>
      <c r="D22" s="125"/>
      <c r="E22" s="125"/>
      <c r="F22" s="1"/>
      <c r="G22" s="1"/>
      <c r="H22" s="1"/>
      <c r="I22" s="1"/>
      <c r="J22" s="1"/>
      <c r="K22" s="1"/>
      <c r="L22" s="1"/>
      <c r="M22" s="1"/>
      <c r="N22" s="1"/>
      <c r="O22" s="1"/>
      <c r="P22" s="1"/>
      <c r="Q22" s="111"/>
      <c r="R22" s="111"/>
      <c r="S22" s="111"/>
      <c r="T22" s="111"/>
      <c r="U22" s="111"/>
    </row>
    <row r="23" spans="1:21" ht="141.75" x14ac:dyDescent="0.25">
      <c r="A23" s="114" t="s">
        <v>17</v>
      </c>
      <c r="B23" s="127" t="s">
        <v>14</v>
      </c>
      <c r="C23" s="11" t="s">
        <v>557</v>
      </c>
      <c r="D23" s="115"/>
      <c r="E23" s="115"/>
      <c r="F23" s="115"/>
      <c r="G23" s="115"/>
      <c r="H23" s="115"/>
      <c r="I23" s="115"/>
      <c r="J23" s="115"/>
      <c r="K23" s="115"/>
      <c r="L23" s="115"/>
      <c r="M23" s="115"/>
      <c r="N23" s="115"/>
      <c r="O23" s="115"/>
      <c r="P23" s="115"/>
      <c r="Q23" s="115"/>
      <c r="R23" s="115"/>
      <c r="S23" s="115"/>
      <c r="T23" s="115"/>
      <c r="U23" s="115"/>
    </row>
    <row r="24" spans="1:21" ht="144.75" customHeight="1" x14ac:dyDescent="0.25">
      <c r="A24" s="114" t="s">
        <v>16</v>
      </c>
      <c r="B24" s="127" t="s">
        <v>259</v>
      </c>
      <c r="C24" s="163" t="s">
        <v>485</v>
      </c>
      <c r="D24" s="115"/>
      <c r="E24" s="115"/>
      <c r="F24" s="115"/>
      <c r="G24" s="115"/>
      <c r="H24" s="115"/>
      <c r="I24" s="115"/>
      <c r="J24" s="115"/>
      <c r="K24" s="115"/>
      <c r="L24" s="115"/>
      <c r="M24" s="115"/>
      <c r="N24" s="115"/>
      <c r="O24" s="115"/>
      <c r="P24" s="115"/>
      <c r="Q24" s="115"/>
      <c r="R24" s="115"/>
      <c r="S24" s="115"/>
      <c r="T24" s="115"/>
      <c r="U24" s="115"/>
    </row>
    <row r="25" spans="1:21" ht="63" customHeight="1" x14ac:dyDescent="0.25">
      <c r="A25" s="114" t="s">
        <v>15</v>
      </c>
      <c r="B25" s="127" t="s">
        <v>260</v>
      </c>
      <c r="C25" s="128" t="s">
        <v>558</v>
      </c>
      <c r="D25" s="129" t="str">
        <f>IF(('6.2. Паспорт фин осв ввод'!D55)&gt;0,(ROUND(('6.2. Паспорт фин осв ввод'!D53/'6.2. Паспорт фин осв ввод'!D55),2)&amp;"млн.руб./МВА "),"-")</f>
        <v xml:space="preserve">39,23млн.руб./МВА </v>
      </c>
      <c r="E25" s="130" t="str">
        <f>IF(('6.2. Паспорт фин осв ввод'!D57)&gt;0,(ROUND(('6.2. Паспорт фин осв ввод'!D53/'6.2. Паспорт фин осв ввод'!D57),2)&amp;" млн.руб./км"),"-")</f>
        <v>1,38 млн.руб./км</v>
      </c>
      <c r="F25" s="115"/>
      <c r="G25" s="115"/>
      <c r="H25" s="115"/>
      <c r="I25" s="115"/>
      <c r="J25" s="115"/>
      <c r="K25" s="115"/>
      <c r="L25" s="115"/>
      <c r="M25" s="115"/>
      <c r="N25" s="115"/>
      <c r="O25" s="115"/>
      <c r="P25" s="115"/>
      <c r="Q25" s="115"/>
      <c r="R25" s="115"/>
      <c r="S25" s="115"/>
      <c r="T25" s="115"/>
      <c r="U25" s="115"/>
    </row>
    <row r="26" spans="1:21" ht="42.75" customHeight="1" x14ac:dyDescent="0.25">
      <c r="A26" s="114" t="s">
        <v>13</v>
      </c>
      <c r="B26" s="127" t="s">
        <v>142</v>
      </c>
      <c r="C26" s="124" t="s">
        <v>447</v>
      </c>
      <c r="D26" s="115"/>
      <c r="E26" s="115"/>
      <c r="F26" s="115"/>
      <c r="G26" s="115"/>
      <c r="H26" s="115"/>
      <c r="I26" s="115"/>
      <c r="J26" s="115"/>
      <c r="K26" s="115"/>
      <c r="L26" s="115"/>
      <c r="M26" s="115"/>
      <c r="N26" s="115"/>
      <c r="O26" s="115"/>
      <c r="P26" s="115"/>
      <c r="Q26" s="115"/>
      <c r="R26" s="115"/>
      <c r="S26" s="115"/>
      <c r="T26" s="115"/>
      <c r="U26" s="115"/>
    </row>
    <row r="27" spans="1:21" ht="268.5" customHeight="1" x14ac:dyDescent="0.25">
      <c r="A27" s="114" t="s">
        <v>12</v>
      </c>
      <c r="B27" s="127" t="s">
        <v>248</v>
      </c>
      <c r="C27" s="163" t="s">
        <v>484</v>
      </c>
      <c r="D27" s="115"/>
      <c r="E27" s="115"/>
      <c r="F27" s="115"/>
      <c r="G27" s="115"/>
      <c r="H27" s="115"/>
      <c r="I27" s="115"/>
      <c r="J27" s="115"/>
      <c r="K27" s="115"/>
      <c r="L27" s="115"/>
      <c r="M27" s="115"/>
      <c r="N27" s="115"/>
      <c r="O27" s="115"/>
      <c r="P27" s="115"/>
      <c r="Q27" s="115"/>
      <c r="R27" s="115"/>
      <c r="S27" s="115"/>
      <c r="T27" s="115"/>
      <c r="U27" s="115"/>
    </row>
    <row r="28" spans="1:21" ht="42.75" customHeight="1" x14ac:dyDescent="0.25">
      <c r="A28" s="114" t="s">
        <v>10</v>
      </c>
      <c r="B28" s="127" t="s">
        <v>11</v>
      </c>
      <c r="C28" s="69">
        <v>2019</v>
      </c>
      <c r="D28" s="115"/>
      <c r="E28" s="115"/>
      <c r="F28" s="115"/>
      <c r="G28" s="115"/>
      <c r="H28" s="115"/>
      <c r="I28" s="115"/>
      <c r="J28" s="115"/>
      <c r="K28" s="115"/>
      <c r="L28" s="115"/>
      <c r="M28" s="115"/>
      <c r="N28" s="115"/>
      <c r="O28" s="115"/>
      <c r="P28" s="115"/>
      <c r="Q28" s="115"/>
      <c r="R28" s="115"/>
      <c r="S28" s="115"/>
      <c r="T28" s="115"/>
      <c r="U28" s="115"/>
    </row>
    <row r="29" spans="1:21" ht="42.75" customHeight="1" x14ac:dyDescent="0.25">
      <c r="A29" s="114" t="s">
        <v>8</v>
      </c>
      <c r="B29" s="124" t="s">
        <v>9</v>
      </c>
      <c r="C29" s="69">
        <v>2022</v>
      </c>
      <c r="D29" s="115"/>
      <c r="E29" s="115"/>
      <c r="F29" s="115"/>
      <c r="G29" s="115"/>
      <c r="H29" s="115"/>
      <c r="I29" s="115"/>
      <c r="J29" s="115"/>
      <c r="K29" s="115"/>
      <c r="L29" s="115"/>
      <c r="M29" s="115"/>
      <c r="N29" s="115"/>
      <c r="O29" s="115"/>
      <c r="P29" s="115"/>
      <c r="Q29" s="115"/>
      <c r="R29" s="115"/>
      <c r="S29" s="115"/>
      <c r="T29" s="115"/>
      <c r="U29" s="115"/>
    </row>
    <row r="30" spans="1:21" ht="42.75" customHeight="1" x14ac:dyDescent="0.25">
      <c r="A30" s="114" t="s">
        <v>26</v>
      </c>
      <c r="B30" s="124" t="s">
        <v>7</v>
      </c>
      <c r="C30" s="131" t="s">
        <v>437</v>
      </c>
      <c r="D30" s="115"/>
      <c r="E30" s="115"/>
      <c r="F30" s="115"/>
      <c r="G30" s="115"/>
      <c r="H30" s="115"/>
      <c r="I30" s="115"/>
      <c r="J30" s="115"/>
      <c r="K30" s="115"/>
      <c r="L30" s="115"/>
      <c r="M30" s="115"/>
      <c r="N30" s="115"/>
      <c r="O30" s="115"/>
      <c r="P30" s="115"/>
      <c r="Q30" s="115"/>
      <c r="R30" s="115"/>
      <c r="S30" s="115"/>
      <c r="T30" s="115"/>
      <c r="U30" s="115"/>
    </row>
    <row r="31" spans="1:21" x14ac:dyDescent="0.25">
      <c r="A31" s="115"/>
      <c r="B31" s="115"/>
      <c r="C31" s="115"/>
      <c r="D31" s="115"/>
      <c r="E31" s="115"/>
      <c r="F31" s="115"/>
      <c r="G31" s="115"/>
      <c r="H31" s="115"/>
      <c r="I31" s="115"/>
      <c r="J31" s="115"/>
      <c r="K31" s="115"/>
      <c r="L31" s="115"/>
      <c r="M31" s="115"/>
      <c r="N31" s="115"/>
      <c r="O31" s="115"/>
      <c r="P31" s="115"/>
      <c r="Q31" s="115"/>
      <c r="R31" s="115"/>
      <c r="S31" s="115"/>
      <c r="T31" s="115"/>
      <c r="U31" s="115"/>
    </row>
    <row r="32" spans="1:21" x14ac:dyDescent="0.25">
      <c r="A32" s="115"/>
      <c r="B32" s="115"/>
      <c r="C32" s="115"/>
      <c r="D32" s="115"/>
      <c r="E32" s="115"/>
      <c r="F32" s="115"/>
      <c r="G32" s="115"/>
      <c r="H32" s="115"/>
      <c r="I32" s="115"/>
      <c r="J32" s="115"/>
      <c r="K32" s="115"/>
      <c r="L32" s="115"/>
      <c r="M32" s="115"/>
      <c r="N32" s="115"/>
      <c r="O32" s="115"/>
      <c r="P32" s="115"/>
      <c r="Q32" s="115"/>
      <c r="R32" s="115"/>
      <c r="S32" s="115"/>
      <c r="T32" s="115"/>
      <c r="U32" s="115"/>
    </row>
    <row r="33" spans="1:21" x14ac:dyDescent="0.25">
      <c r="A33" s="115"/>
      <c r="B33" s="115"/>
      <c r="C33" s="115"/>
      <c r="D33" s="115"/>
      <c r="E33" s="115"/>
      <c r="F33" s="115"/>
      <c r="G33" s="115"/>
      <c r="H33" s="115"/>
      <c r="I33" s="115"/>
      <c r="J33" s="115"/>
      <c r="K33" s="115"/>
      <c r="L33" s="115"/>
      <c r="M33" s="115"/>
      <c r="N33" s="115"/>
      <c r="O33" s="115"/>
      <c r="P33" s="115"/>
      <c r="Q33" s="115"/>
      <c r="R33" s="115"/>
      <c r="S33" s="115"/>
      <c r="T33" s="115"/>
      <c r="U33" s="115"/>
    </row>
    <row r="34" spans="1:21" x14ac:dyDescent="0.25">
      <c r="A34" s="115"/>
      <c r="B34" s="115"/>
      <c r="C34" s="115"/>
      <c r="D34" s="115"/>
      <c r="E34" s="115"/>
      <c r="F34" s="115"/>
      <c r="G34" s="115"/>
      <c r="H34" s="115"/>
      <c r="I34" s="115"/>
      <c r="J34" s="115"/>
      <c r="K34" s="115"/>
      <c r="L34" s="115"/>
      <c r="M34" s="115"/>
      <c r="N34" s="115"/>
      <c r="O34" s="115"/>
      <c r="P34" s="115"/>
      <c r="Q34" s="115"/>
      <c r="R34" s="115"/>
      <c r="S34" s="115"/>
      <c r="T34" s="115"/>
      <c r="U34" s="115"/>
    </row>
    <row r="35" spans="1:21" x14ac:dyDescent="0.25">
      <c r="A35" s="115"/>
      <c r="B35" s="115"/>
      <c r="C35" s="115"/>
      <c r="D35" s="115"/>
      <c r="E35" s="115"/>
      <c r="F35" s="115"/>
      <c r="G35" s="115"/>
      <c r="H35" s="115"/>
      <c r="I35" s="115"/>
      <c r="J35" s="115"/>
      <c r="K35" s="115"/>
      <c r="L35" s="115"/>
      <c r="M35" s="115"/>
      <c r="N35" s="115"/>
      <c r="O35" s="115"/>
      <c r="P35" s="115"/>
      <c r="Q35" s="115"/>
      <c r="R35" s="115"/>
      <c r="S35" s="115"/>
      <c r="T35" s="115"/>
      <c r="U35" s="115"/>
    </row>
    <row r="36" spans="1:21" x14ac:dyDescent="0.25">
      <c r="A36" s="115"/>
      <c r="B36" s="115"/>
      <c r="C36" s="115"/>
      <c r="D36" s="115"/>
      <c r="E36" s="115"/>
      <c r="F36" s="115"/>
      <c r="G36" s="115"/>
      <c r="H36" s="115"/>
      <c r="I36" s="115"/>
      <c r="J36" s="115"/>
      <c r="K36" s="115"/>
      <c r="L36" s="115"/>
      <c r="M36" s="115"/>
      <c r="N36" s="115"/>
      <c r="O36" s="115"/>
      <c r="P36" s="115"/>
      <c r="Q36" s="115"/>
      <c r="R36" s="115"/>
      <c r="S36" s="115"/>
      <c r="T36" s="115"/>
      <c r="U36" s="115"/>
    </row>
    <row r="37" spans="1:21" x14ac:dyDescent="0.25">
      <c r="A37" s="115"/>
      <c r="B37" s="115"/>
      <c r="C37" s="115"/>
      <c r="D37" s="115"/>
      <c r="E37" s="115"/>
      <c r="F37" s="115"/>
      <c r="G37" s="115"/>
      <c r="H37" s="115"/>
      <c r="I37" s="115"/>
      <c r="J37" s="115"/>
      <c r="K37" s="115"/>
      <c r="L37" s="115"/>
      <c r="M37" s="115"/>
      <c r="N37" s="115"/>
      <c r="O37" s="115"/>
      <c r="P37" s="115"/>
      <c r="Q37" s="115"/>
      <c r="R37" s="115"/>
      <c r="S37" s="115"/>
      <c r="T37" s="115"/>
      <c r="U37" s="115"/>
    </row>
    <row r="38" spans="1:21" x14ac:dyDescent="0.25">
      <c r="A38" s="115"/>
      <c r="B38" s="115"/>
      <c r="C38" s="115"/>
      <c r="D38" s="115"/>
      <c r="E38" s="115"/>
      <c r="F38" s="115"/>
      <c r="G38" s="115"/>
      <c r="H38" s="115"/>
      <c r="I38" s="115"/>
      <c r="J38" s="115"/>
      <c r="K38" s="115"/>
      <c r="L38" s="115"/>
      <c r="M38" s="115"/>
      <c r="N38" s="115"/>
      <c r="O38" s="115"/>
      <c r="P38" s="115"/>
      <c r="Q38" s="115"/>
      <c r="R38" s="115"/>
      <c r="S38" s="115"/>
      <c r="T38" s="115"/>
      <c r="U38" s="115"/>
    </row>
    <row r="39" spans="1:21" x14ac:dyDescent="0.25">
      <c r="A39" s="115"/>
      <c r="B39" s="115"/>
      <c r="C39" s="115"/>
      <c r="D39" s="115"/>
      <c r="E39" s="115"/>
      <c r="F39" s="115"/>
      <c r="G39" s="115"/>
      <c r="H39" s="115"/>
      <c r="I39" s="115"/>
      <c r="J39" s="115"/>
      <c r="K39" s="115"/>
      <c r="L39" s="115"/>
      <c r="M39" s="115"/>
      <c r="N39" s="115"/>
      <c r="O39" s="115"/>
      <c r="P39" s="115"/>
      <c r="Q39" s="115"/>
      <c r="R39" s="115"/>
      <c r="S39" s="115"/>
      <c r="T39" s="115"/>
      <c r="U39" s="115"/>
    </row>
    <row r="40" spans="1:21" x14ac:dyDescent="0.25">
      <c r="A40" s="115"/>
      <c r="B40" s="115"/>
      <c r="C40" s="115"/>
      <c r="D40" s="115"/>
      <c r="E40" s="115"/>
      <c r="F40" s="115"/>
      <c r="G40" s="115"/>
      <c r="H40" s="115"/>
      <c r="I40" s="115"/>
      <c r="J40" s="115"/>
      <c r="K40" s="115"/>
      <c r="L40" s="115"/>
      <c r="M40" s="115"/>
      <c r="N40" s="115"/>
      <c r="O40" s="115"/>
      <c r="P40" s="115"/>
      <c r="Q40" s="115"/>
      <c r="R40" s="115"/>
      <c r="S40" s="115"/>
      <c r="T40" s="115"/>
      <c r="U40" s="115"/>
    </row>
    <row r="41" spans="1:21" x14ac:dyDescent="0.25">
      <c r="A41" s="115"/>
      <c r="B41" s="115"/>
      <c r="C41" s="115"/>
      <c r="D41" s="115"/>
      <c r="E41" s="115"/>
      <c r="F41" s="115"/>
      <c r="G41" s="115"/>
      <c r="H41" s="115"/>
      <c r="I41" s="115"/>
      <c r="J41" s="115"/>
      <c r="K41" s="115"/>
      <c r="L41" s="115"/>
      <c r="M41" s="115"/>
      <c r="N41" s="115"/>
      <c r="O41" s="115"/>
      <c r="P41" s="115"/>
      <c r="Q41" s="115"/>
      <c r="R41" s="115"/>
      <c r="S41" s="115"/>
      <c r="T41" s="115"/>
      <c r="U41" s="115"/>
    </row>
    <row r="42" spans="1:21" x14ac:dyDescent="0.25">
      <c r="A42" s="115"/>
      <c r="B42" s="115"/>
      <c r="C42" s="115"/>
      <c r="D42" s="115"/>
      <c r="E42" s="115"/>
      <c r="F42" s="115"/>
      <c r="G42" s="115"/>
      <c r="H42" s="115"/>
      <c r="I42" s="115"/>
      <c r="J42" s="115"/>
      <c r="K42" s="115"/>
      <c r="L42" s="115"/>
      <c r="M42" s="115"/>
      <c r="N42" s="115"/>
      <c r="O42" s="115"/>
      <c r="P42" s="115"/>
      <c r="Q42" s="115"/>
      <c r="R42" s="115"/>
      <c r="S42" s="115"/>
      <c r="T42" s="115"/>
      <c r="U42" s="115"/>
    </row>
    <row r="43" spans="1:21" x14ac:dyDescent="0.25">
      <c r="A43" s="115"/>
      <c r="B43" s="115"/>
      <c r="C43" s="115"/>
      <c r="D43" s="115"/>
      <c r="E43" s="115"/>
      <c r="F43" s="115"/>
      <c r="G43" s="115"/>
      <c r="H43" s="115"/>
      <c r="I43" s="115"/>
      <c r="J43" s="115"/>
      <c r="K43" s="115"/>
      <c r="L43" s="115"/>
      <c r="M43" s="115"/>
      <c r="N43" s="115"/>
      <c r="O43" s="115"/>
      <c r="P43" s="115"/>
      <c r="Q43" s="115"/>
      <c r="R43" s="115"/>
      <c r="S43" s="115"/>
      <c r="T43" s="115"/>
      <c r="U43" s="115"/>
    </row>
    <row r="44" spans="1:21" x14ac:dyDescent="0.25">
      <c r="A44" s="115"/>
      <c r="B44" s="115"/>
      <c r="C44" s="115"/>
      <c r="D44" s="115"/>
      <c r="E44" s="115"/>
      <c r="F44" s="115"/>
      <c r="G44" s="115"/>
      <c r="H44" s="115"/>
      <c r="I44" s="115"/>
      <c r="J44" s="115"/>
      <c r="K44" s="115"/>
      <c r="L44" s="115"/>
      <c r="M44" s="115"/>
      <c r="N44" s="115"/>
      <c r="O44" s="115"/>
      <c r="P44" s="115"/>
      <c r="Q44" s="115"/>
      <c r="R44" s="115"/>
      <c r="S44" s="115"/>
      <c r="T44" s="115"/>
      <c r="U44" s="115"/>
    </row>
    <row r="45" spans="1:21" x14ac:dyDescent="0.25">
      <c r="A45" s="115"/>
      <c r="B45" s="115"/>
      <c r="C45" s="115"/>
      <c r="D45" s="115"/>
      <c r="E45" s="115"/>
      <c r="F45" s="115"/>
      <c r="G45" s="115"/>
      <c r="H45" s="115"/>
      <c r="I45" s="115"/>
      <c r="J45" s="115"/>
      <c r="K45" s="115"/>
      <c r="L45" s="115"/>
      <c r="M45" s="115"/>
      <c r="N45" s="115"/>
      <c r="O45" s="115"/>
      <c r="P45" s="115"/>
      <c r="Q45" s="115"/>
      <c r="R45" s="115"/>
      <c r="S45" s="115"/>
      <c r="T45" s="115"/>
      <c r="U45" s="115"/>
    </row>
    <row r="46" spans="1:21" x14ac:dyDescent="0.25">
      <c r="A46" s="115"/>
      <c r="B46" s="115"/>
      <c r="C46" s="115"/>
      <c r="D46" s="115"/>
      <c r="E46" s="115"/>
      <c r="F46" s="115"/>
      <c r="G46" s="115"/>
      <c r="H46" s="115"/>
      <c r="I46" s="115"/>
      <c r="J46" s="115"/>
      <c r="K46" s="115"/>
      <c r="L46" s="115"/>
      <c r="M46" s="115"/>
      <c r="N46" s="115"/>
      <c r="O46" s="115"/>
      <c r="P46" s="115"/>
      <c r="Q46" s="115"/>
      <c r="R46" s="115"/>
      <c r="S46" s="115"/>
      <c r="T46" s="115"/>
      <c r="U46" s="115"/>
    </row>
    <row r="47" spans="1:21" x14ac:dyDescent="0.25">
      <c r="A47" s="115"/>
      <c r="B47" s="115"/>
      <c r="C47" s="115"/>
      <c r="D47" s="115"/>
      <c r="E47" s="115"/>
      <c r="F47" s="115"/>
      <c r="G47" s="115"/>
      <c r="H47" s="115"/>
      <c r="I47" s="115"/>
      <c r="J47" s="115"/>
      <c r="K47" s="115"/>
      <c r="L47" s="115"/>
      <c r="M47" s="115"/>
      <c r="N47" s="115"/>
      <c r="O47" s="115"/>
      <c r="P47" s="115"/>
      <c r="Q47" s="115"/>
      <c r="R47" s="115"/>
      <c r="S47" s="115"/>
      <c r="T47" s="115"/>
      <c r="U47" s="115"/>
    </row>
    <row r="48" spans="1:21" x14ac:dyDescent="0.25">
      <c r="A48" s="115"/>
      <c r="B48" s="115"/>
      <c r="C48" s="115"/>
      <c r="D48" s="115"/>
      <c r="E48" s="115"/>
      <c r="F48" s="115"/>
      <c r="G48" s="115"/>
      <c r="H48" s="115"/>
      <c r="I48" s="115"/>
      <c r="J48" s="115"/>
      <c r="K48" s="115"/>
      <c r="L48" s="115"/>
      <c r="M48" s="115"/>
      <c r="N48" s="115"/>
      <c r="O48" s="115"/>
      <c r="P48" s="115"/>
      <c r="Q48" s="115"/>
      <c r="R48" s="115"/>
      <c r="S48" s="115"/>
      <c r="T48" s="115"/>
      <c r="U48" s="115"/>
    </row>
    <row r="49" spans="1:21" x14ac:dyDescent="0.25">
      <c r="A49" s="115"/>
      <c r="B49" s="115"/>
      <c r="C49" s="115"/>
      <c r="D49" s="115"/>
      <c r="E49" s="115"/>
      <c r="F49" s="115"/>
      <c r="G49" s="115"/>
      <c r="H49" s="115"/>
      <c r="I49" s="115"/>
      <c r="J49" s="115"/>
      <c r="K49" s="115"/>
      <c r="L49" s="115"/>
      <c r="M49" s="115"/>
      <c r="N49" s="115"/>
      <c r="O49" s="115"/>
      <c r="P49" s="115"/>
      <c r="Q49" s="115"/>
      <c r="R49" s="115"/>
      <c r="S49" s="115"/>
      <c r="T49" s="115"/>
      <c r="U49" s="115"/>
    </row>
    <row r="50" spans="1:21" x14ac:dyDescent="0.25">
      <c r="A50" s="115"/>
      <c r="B50" s="115"/>
      <c r="C50" s="115"/>
      <c r="D50" s="115"/>
      <c r="E50" s="115"/>
      <c r="F50" s="115"/>
      <c r="G50" s="115"/>
      <c r="H50" s="115"/>
      <c r="I50" s="115"/>
      <c r="J50" s="115"/>
      <c r="K50" s="115"/>
      <c r="L50" s="115"/>
      <c r="M50" s="115"/>
      <c r="N50" s="115"/>
      <c r="O50" s="115"/>
      <c r="P50" s="115"/>
      <c r="Q50" s="115"/>
      <c r="R50" s="115"/>
      <c r="S50" s="115"/>
      <c r="T50" s="115"/>
      <c r="U50" s="115"/>
    </row>
    <row r="51" spans="1:21" x14ac:dyDescent="0.25">
      <c r="A51" s="115"/>
      <c r="B51" s="115"/>
      <c r="C51" s="115"/>
      <c r="D51" s="115"/>
      <c r="E51" s="115"/>
      <c r="F51" s="115"/>
      <c r="G51" s="115"/>
      <c r="H51" s="115"/>
      <c r="I51" s="115"/>
      <c r="J51" s="115"/>
      <c r="K51" s="115"/>
      <c r="L51" s="115"/>
      <c r="M51" s="115"/>
      <c r="N51" s="115"/>
      <c r="O51" s="115"/>
      <c r="P51" s="115"/>
      <c r="Q51" s="115"/>
      <c r="R51" s="115"/>
      <c r="S51" s="115"/>
      <c r="T51" s="115"/>
      <c r="U51" s="115"/>
    </row>
    <row r="52" spans="1:21" x14ac:dyDescent="0.25">
      <c r="A52" s="115"/>
      <c r="B52" s="115"/>
      <c r="C52" s="115"/>
      <c r="D52" s="115"/>
      <c r="E52" s="115"/>
      <c r="F52" s="115"/>
      <c r="G52" s="115"/>
      <c r="H52" s="115"/>
      <c r="I52" s="115"/>
      <c r="J52" s="115"/>
      <c r="K52" s="115"/>
      <c r="L52" s="115"/>
      <c r="M52" s="115"/>
      <c r="N52" s="115"/>
      <c r="O52" s="115"/>
      <c r="P52" s="115"/>
      <c r="Q52" s="115"/>
      <c r="R52" s="115"/>
      <c r="S52" s="115"/>
      <c r="T52" s="115"/>
      <c r="U52" s="115"/>
    </row>
    <row r="53" spans="1:21" x14ac:dyDescent="0.25">
      <c r="A53" s="115"/>
      <c r="B53" s="115"/>
      <c r="C53" s="115"/>
      <c r="D53" s="115"/>
      <c r="E53" s="115"/>
      <c r="F53" s="115"/>
      <c r="G53" s="115"/>
      <c r="H53" s="115"/>
      <c r="I53" s="115"/>
      <c r="J53" s="115"/>
      <c r="K53" s="115"/>
      <c r="L53" s="115"/>
      <c r="M53" s="115"/>
      <c r="N53" s="115"/>
      <c r="O53" s="115"/>
      <c r="P53" s="115"/>
      <c r="Q53" s="115"/>
      <c r="R53" s="115"/>
      <c r="S53" s="115"/>
      <c r="T53" s="115"/>
      <c r="U53" s="115"/>
    </row>
    <row r="54" spans="1:21" x14ac:dyDescent="0.25">
      <c r="A54" s="115"/>
      <c r="B54" s="115"/>
      <c r="C54" s="115"/>
      <c r="D54" s="115"/>
      <c r="E54" s="115"/>
      <c r="F54" s="115"/>
      <c r="G54" s="115"/>
      <c r="H54" s="115"/>
      <c r="I54" s="115"/>
      <c r="J54" s="115"/>
      <c r="K54" s="115"/>
      <c r="L54" s="115"/>
      <c r="M54" s="115"/>
      <c r="N54" s="115"/>
      <c r="O54" s="115"/>
      <c r="P54" s="115"/>
      <c r="Q54" s="115"/>
      <c r="R54" s="115"/>
      <c r="S54" s="115"/>
      <c r="T54" s="115"/>
      <c r="U54" s="115"/>
    </row>
    <row r="55" spans="1:21" x14ac:dyDescent="0.25">
      <c r="A55" s="115"/>
      <c r="B55" s="115"/>
      <c r="C55" s="115"/>
      <c r="D55" s="115"/>
      <c r="E55" s="115"/>
      <c r="F55" s="115"/>
      <c r="G55" s="115"/>
      <c r="H55" s="115"/>
      <c r="I55" s="115"/>
      <c r="J55" s="115"/>
      <c r="K55" s="115"/>
      <c r="L55" s="115"/>
      <c r="M55" s="115"/>
      <c r="N55" s="115"/>
      <c r="O55" s="115"/>
      <c r="P55" s="115"/>
      <c r="Q55" s="115"/>
      <c r="R55" s="115"/>
      <c r="S55" s="115"/>
      <c r="T55" s="115"/>
      <c r="U55" s="115"/>
    </row>
    <row r="56" spans="1:21" x14ac:dyDescent="0.25">
      <c r="A56" s="115"/>
      <c r="B56" s="115"/>
      <c r="C56" s="115"/>
      <c r="D56" s="115"/>
      <c r="E56" s="115"/>
      <c r="F56" s="115"/>
      <c r="G56" s="115"/>
      <c r="H56" s="115"/>
      <c r="I56" s="115"/>
      <c r="J56" s="115"/>
      <c r="K56" s="115"/>
      <c r="L56" s="115"/>
      <c r="M56" s="115"/>
      <c r="N56" s="115"/>
      <c r="O56" s="115"/>
      <c r="P56" s="115"/>
      <c r="Q56" s="115"/>
      <c r="R56" s="115"/>
      <c r="S56" s="115"/>
      <c r="T56" s="115"/>
      <c r="U56" s="115"/>
    </row>
    <row r="57" spans="1:21" x14ac:dyDescent="0.25">
      <c r="A57" s="115"/>
      <c r="B57" s="115"/>
      <c r="C57" s="115"/>
      <c r="D57" s="115"/>
      <c r="E57" s="115"/>
      <c r="F57" s="115"/>
      <c r="G57" s="115"/>
      <c r="H57" s="115"/>
      <c r="I57" s="115"/>
      <c r="J57" s="115"/>
      <c r="K57" s="115"/>
      <c r="L57" s="115"/>
      <c r="M57" s="115"/>
      <c r="N57" s="115"/>
      <c r="O57" s="115"/>
      <c r="P57" s="115"/>
      <c r="Q57" s="115"/>
      <c r="R57" s="115"/>
      <c r="S57" s="115"/>
      <c r="T57" s="115"/>
      <c r="U57" s="115"/>
    </row>
    <row r="58" spans="1:21" x14ac:dyDescent="0.25">
      <c r="A58" s="115"/>
      <c r="B58" s="115"/>
      <c r="C58" s="115"/>
      <c r="D58" s="115"/>
      <c r="E58" s="115"/>
      <c r="F58" s="115"/>
      <c r="G58" s="115"/>
      <c r="H58" s="115"/>
      <c r="I58" s="115"/>
      <c r="J58" s="115"/>
      <c r="K58" s="115"/>
      <c r="L58" s="115"/>
      <c r="M58" s="115"/>
      <c r="N58" s="115"/>
      <c r="O58" s="115"/>
      <c r="P58" s="115"/>
      <c r="Q58" s="115"/>
      <c r="R58" s="115"/>
      <c r="S58" s="115"/>
      <c r="T58" s="115"/>
      <c r="U58" s="115"/>
    </row>
    <row r="59" spans="1:21" x14ac:dyDescent="0.25">
      <c r="A59" s="115"/>
      <c r="B59" s="115"/>
      <c r="C59" s="115"/>
      <c r="D59" s="115"/>
      <c r="E59" s="115"/>
      <c r="F59" s="115"/>
      <c r="G59" s="115"/>
      <c r="H59" s="115"/>
      <c r="I59" s="115"/>
      <c r="J59" s="115"/>
      <c r="K59" s="115"/>
      <c r="L59" s="115"/>
      <c r="M59" s="115"/>
      <c r="N59" s="115"/>
      <c r="O59" s="115"/>
      <c r="P59" s="115"/>
      <c r="Q59" s="115"/>
      <c r="R59" s="115"/>
      <c r="S59" s="115"/>
      <c r="T59" s="115"/>
      <c r="U59" s="115"/>
    </row>
    <row r="60" spans="1:21" x14ac:dyDescent="0.25">
      <c r="A60" s="115"/>
      <c r="B60" s="115"/>
      <c r="C60" s="115"/>
      <c r="D60" s="115"/>
      <c r="E60" s="115"/>
      <c r="F60" s="115"/>
      <c r="G60" s="115"/>
      <c r="H60" s="115"/>
      <c r="I60" s="115"/>
      <c r="J60" s="115"/>
      <c r="K60" s="115"/>
      <c r="L60" s="115"/>
      <c r="M60" s="115"/>
      <c r="N60" s="115"/>
      <c r="O60" s="115"/>
      <c r="P60" s="115"/>
      <c r="Q60" s="115"/>
      <c r="R60" s="115"/>
      <c r="S60" s="115"/>
      <c r="T60" s="115"/>
      <c r="U60" s="115"/>
    </row>
    <row r="61" spans="1:21" x14ac:dyDescent="0.25">
      <c r="A61" s="115"/>
      <c r="B61" s="115"/>
      <c r="C61" s="115"/>
      <c r="D61" s="115"/>
      <c r="E61" s="115"/>
      <c r="F61" s="115"/>
      <c r="G61" s="115"/>
      <c r="H61" s="115"/>
      <c r="I61" s="115"/>
      <c r="J61" s="115"/>
      <c r="K61" s="115"/>
      <c r="L61" s="115"/>
      <c r="M61" s="115"/>
      <c r="N61" s="115"/>
      <c r="O61" s="115"/>
      <c r="P61" s="115"/>
      <c r="Q61" s="115"/>
      <c r="R61" s="115"/>
      <c r="S61" s="115"/>
      <c r="T61" s="115"/>
      <c r="U61" s="115"/>
    </row>
    <row r="62" spans="1:21" x14ac:dyDescent="0.25">
      <c r="A62" s="115"/>
      <c r="B62" s="115"/>
      <c r="C62" s="115"/>
      <c r="D62" s="115"/>
      <c r="E62" s="115"/>
      <c r="F62" s="115"/>
      <c r="G62" s="115"/>
      <c r="H62" s="115"/>
      <c r="I62" s="115"/>
      <c r="J62" s="115"/>
      <c r="K62" s="115"/>
      <c r="L62" s="115"/>
      <c r="M62" s="115"/>
      <c r="N62" s="115"/>
      <c r="O62" s="115"/>
      <c r="P62" s="115"/>
      <c r="Q62" s="115"/>
      <c r="R62" s="115"/>
      <c r="S62" s="115"/>
      <c r="T62" s="115"/>
      <c r="U62" s="115"/>
    </row>
    <row r="63" spans="1:21" x14ac:dyDescent="0.25">
      <c r="A63" s="115"/>
      <c r="B63" s="115"/>
      <c r="C63" s="115"/>
      <c r="D63" s="115"/>
      <c r="E63" s="115"/>
      <c r="F63" s="115"/>
      <c r="G63" s="115"/>
      <c r="H63" s="115"/>
      <c r="I63" s="115"/>
      <c r="J63" s="115"/>
      <c r="K63" s="115"/>
      <c r="L63" s="115"/>
      <c r="M63" s="115"/>
      <c r="N63" s="115"/>
      <c r="O63" s="115"/>
      <c r="P63" s="115"/>
      <c r="Q63" s="115"/>
      <c r="R63" s="115"/>
      <c r="S63" s="115"/>
      <c r="T63" s="115"/>
      <c r="U63" s="115"/>
    </row>
    <row r="64" spans="1:21" x14ac:dyDescent="0.25">
      <c r="A64" s="115"/>
      <c r="B64" s="115"/>
      <c r="C64" s="115"/>
      <c r="D64" s="115"/>
      <c r="E64" s="115"/>
      <c r="F64" s="115"/>
      <c r="G64" s="115"/>
      <c r="H64" s="115"/>
      <c r="I64" s="115"/>
      <c r="J64" s="115"/>
      <c r="K64" s="115"/>
      <c r="L64" s="115"/>
      <c r="M64" s="115"/>
      <c r="N64" s="115"/>
      <c r="O64" s="115"/>
      <c r="P64" s="115"/>
      <c r="Q64" s="115"/>
      <c r="R64" s="115"/>
      <c r="S64" s="115"/>
      <c r="T64" s="115"/>
      <c r="U64" s="115"/>
    </row>
    <row r="65" spans="1:21" x14ac:dyDescent="0.25">
      <c r="A65" s="115"/>
      <c r="B65" s="115"/>
      <c r="C65" s="115"/>
      <c r="D65" s="115"/>
      <c r="E65" s="115"/>
      <c r="F65" s="115"/>
      <c r="G65" s="115"/>
      <c r="H65" s="115"/>
      <c r="I65" s="115"/>
      <c r="J65" s="115"/>
      <c r="K65" s="115"/>
      <c r="L65" s="115"/>
      <c r="M65" s="115"/>
      <c r="N65" s="115"/>
      <c r="O65" s="115"/>
      <c r="P65" s="115"/>
      <c r="Q65" s="115"/>
      <c r="R65" s="115"/>
      <c r="S65" s="115"/>
      <c r="T65" s="115"/>
      <c r="U65" s="115"/>
    </row>
    <row r="66" spans="1:21" x14ac:dyDescent="0.25">
      <c r="A66" s="115"/>
      <c r="B66" s="115"/>
      <c r="C66" s="115"/>
      <c r="D66" s="115"/>
      <c r="E66" s="115"/>
      <c r="F66" s="115"/>
      <c r="G66" s="115"/>
      <c r="H66" s="115"/>
      <c r="I66" s="115"/>
      <c r="J66" s="115"/>
      <c r="K66" s="115"/>
      <c r="L66" s="115"/>
      <c r="M66" s="115"/>
      <c r="N66" s="115"/>
      <c r="O66" s="115"/>
      <c r="P66" s="115"/>
      <c r="Q66" s="115"/>
      <c r="R66" s="115"/>
      <c r="S66" s="115"/>
      <c r="T66" s="115"/>
      <c r="U66" s="115"/>
    </row>
    <row r="67" spans="1:21" x14ac:dyDescent="0.25">
      <c r="A67" s="115"/>
      <c r="B67" s="115"/>
      <c r="C67" s="115"/>
      <c r="D67" s="115"/>
      <c r="E67" s="115"/>
      <c r="F67" s="115"/>
      <c r="G67" s="115"/>
      <c r="H67" s="115"/>
      <c r="I67" s="115"/>
      <c r="J67" s="115"/>
      <c r="K67" s="115"/>
      <c r="L67" s="115"/>
      <c r="M67" s="115"/>
      <c r="N67" s="115"/>
      <c r="O67" s="115"/>
      <c r="P67" s="115"/>
      <c r="Q67" s="115"/>
      <c r="R67" s="115"/>
      <c r="S67" s="115"/>
      <c r="T67" s="115"/>
      <c r="U67" s="115"/>
    </row>
    <row r="68" spans="1:21" x14ac:dyDescent="0.25">
      <c r="A68" s="115"/>
      <c r="B68" s="115"/>
      <c r="C68" s="115"/>
      <c r="D68" s="115"/>
      <c r="E68" s="115"/>
      <c r="F68" s="115"/>
      <c r="G68" s="115"/>
      <c r="H68" s="115"/>
      <c r="I68" s="115"/>
      <c r="J68" s="115"/>
      <c r="K68" s="115"/>
      <c r="L68" s="115"/>
      <c r="M68" s="115"/>
      <c r="N68" s="115"/>
      <c r="O68" s="115"/>
      <c r="P68" s="115"/>
      <c r="Q68" s="115"/>
      <c r="R68" s="115"/>
      <c r="S68" s="115"/>
      <c r="T68" s="115"/>
      <c r="U68" s="115"/>
    </row>
    <row r="69" spans="1:21" x14ac:dyDescent="0.25">
      <c r="A69" s="115"/>
      <c r="B69" s="115"/>
      <c r="C69" s="115"/>
      <c r="D69" s="115"/>
      <c r="E69" s="115"/>
      <c r="F69" s="115"/>
      <c r="G69" s="115"/>
      <c r="H69" s="115"/>
      <c r="I69" s="115"/>
      <c r="J69" s="115"/>
      <c r="K69" s="115"/>
      <c r="L69" s="115"/>
      <c r="M69" s="115"/>
      <c r="N69" s="115"/>
      <c r="O69" s="115"/>
      <c r="P69" s="115"/>
      <c r="Q69" s="115"/>
      <c r="R69" s="115"/>
      <c r="S69" s="115"/>
      <c r="T69" s="115"/>
      <c r="U69" s="115"/>
    </row>
    <row r="70" spans="1:21" x14ac:dyDescent="0.25">
      <c r="A70" s="115"/>
      <c r="B70" s="115"/>
      <c r="C70" s="115"/>
      <c r="D70" s="115"/>
      <c r="E70" s="115"/>
      <c r="F70" s="115"/>
      <c r="G70" s="115"/>
      <c r="H70" s="115"/>
      <c r="I70" s="115"/>
      <c r="J70" s="115"/>
      <c r="K70" s="115"/>
      <c r="L70" s="115"/>
      <c r="M70" s="115"/>
      <c r="N70" s="115"/>
      <c r="O70" s="115"/>
      <c r="P70" s="115"/>
      <c r="Q70" s="115"/>
      <c r="R70" s="115"/>
      <c r="S70" s="115"/>
      <c r="T70" s="115"/>
      <c r="U70" s="115"/>
    </row>
    <row r="71" spans="1:21" x14ac:dyDescent="0.25">
      <c r="A71" s="115"/>
      <c r="B71" s="115"/>
      <c r="C71" s="115"/>
      <c r="D71" s="115"/>
      <c r="E71" s="115"/>
      <c r="F71" s="115"/>
      <c r="G71" s="115"/>
      <c r="H71" s="115"/>
      <c r="I71" s="115"/>
      <c r="J71" s="115"/>
      <c r="K71" s="115"/>
      <c r="L71" s="115"/>
      <c r="M71" s="115"/>
      <c r="N71" s="115"/>
      <c r="O71" s="115"/>
      <c r="P71" s="115"/>
      <c r="Q71" s="115"/>
      <c r="R71" s="115"/>
      <c r="S71" s="115"/>
      <c r="T71" s="115"/>
      <c r="U71" s="115"/>
    </row>
    <row r="72" spans="1:21" x14ac:dyDescent="0.25">
      <c r="A72" s="115"/>
      <c r="B72" s="115"/>
      <c r="C72" s="115"/>
      <c r="D72" s="115"/>
      <c r="E72" s="115"/>
      <c r="F72" s="115"/>
      <c r="G72" s="115"/>
      <c r="H72" s="115"/>
      <c r="I72" s="115"/>
      <c r="J72" s="115"/>
      <c r="K72" s="115"/>
      <c r="L72" s="115"/>
      <c r="M72" s="115"/>
      <c r="N72" s="115"/>
      <c r="O72" s="115"/>
      <c r="P72" s="115"/>
      <c r="Q72" s="115"/>
      <c r="R72" s="115"/>
      <c r="S72" s="115"/>
      <c r="T72" s="115"/>
      <c r="U72" s="115"/>
    </row>
    <row r="73" spans="1:21" x14ac:dyDescent="0.25">
      <c r="A73" s="115"/>
      <c r="B73" s="115"/>
      <c r="C73" s="115"/>
      <c r="D73" s="115"/>
      <c r="E73" s="115"/>
      <c r="F73" s="115"/>
      <c r="G73" s="115"/>
      <c r="H73" s="115"/>
      <c r="I73" s="115"/>
      <c r="J73" s="115"/>
      <c r="K73" s="115"/>
      <c r="L73" s="115"/>
      <c r="M73" s="115"/>
      <c r="N73" s="115"/>
      <c r="O73" s="115"/>
      <c r="P73" s="115"/>
      <c r="Q73" s="115"/>
      <c r="R73" s="115"/>
      <c r="S73" s="115"/>
      <c r="T73" s="115"/>
      <c r="U73" s="115"/>
    </row>
    <row r="74" spans="1:21" x14ac:dyDescent="0.25">
      <c r="A74" s="115"/>
      <c r="B74" s="115"/>
      <c r="C74" s="115"/>
      <c r="D74" s="115"/>
      <c r="E74" s="115"/>
      <c r="F74" s="115"/>
      <c r="G74" s="115"/>
      <c r="H74" s="115"/>
      <c r="I74" s="115"/>
      <c r="J74" s="115"/>
      <c r="K74" s="115"/>
      <c r="L74" s="115"/>
      <c r="M74" s="115"/>
      <c r="N74" s="115"/>
      <c r="O74" s="115"/>
      <c r="P74" s="115"/>
      <c r="Q74" s="115"/>
      <c r="R74" s="115"/>
      <c r="S74" s="115"/>
      <c r="T74" s="115"/>
      <c r="U74" s="115"/>
    </row>
    <row r="75" spans="1:21" x14ac:dyDescent="0.25">
      <c r="A75" s="115"/>
      <c r="B75" s="115"/>
      <c r="C75" s="115"/>
      <c r="D75" s="115"/>
      <c r="E75" s="115"/>
      <c r="F75" s="115"/>
      <c r="G75" s="115"/>
      <c r="H75" s="115"/>
      <c r="I75" s="115"/>
      <c r="J75" s="115"/>
      <c r="K75" s="115"/>
      <c r="L75" s="115"/>
      <c r="M75" s="115"/>
      <c r="N75" s="115"/>
      <c r="O75" s="115"/>
      <c r="P75" s="115"/>
      <c r="Q75" s="115"/>
      <c r="R75" s="115"/>
      <c r="S75" s="115"/>
      <c r="T75" s="115"/>
      <c r="U75" s="115"/>
    </row>
    <row r="76" spans="1:21" x14ac:dyDescent="0.25">
      <c r="A76" s="115"/>
      <c r="B76" s="115"/>
      <c r="C76" s="115"/>
      <c r="D76" s="115"/>
      <c r="E76" s="115"/>
      <c r="F76" s="115"/>
      <c r="G76" s="115"/>
      <c r="H76" s="115"/>
      <c r="I76" s="115"/>
      <c r="J76" s="115"/>
      <c r="K76" s="115"/>
      <c r="L76" s="115"/>
      <c r="M76" s="115"/>
      <c r="N76" s="115"/>
      <c r="O76" s="115"/>
      <c r="P76" s="115"/>
      <c r="Q76" s="115"/>
      <c r="R76" s="115"/>
      <c r="S76" s="115"/>
      <c r="T76" s="115"/>
      <c r="U76" s="115"/>
    </row>
    <row r="77" spans="1:21" x14ac:dyDescent="0.25">
      <c r="A77" s="115"/>
      <c r="B77" s="115"/>
      <c r="C77" s="115"/>
      <c r="D77" s="115"/>
      <c r="E77" s="115"/>
      <c r="F77" s="115"/>
      <c r="G77" s="115"/>
      <c r="H77" s="115"/>
      <c r="I77" s="115"/>
      <c r="J77" s="115"/>
      <c r="K77" s="115"/>
      <c r="L77" s="115"/>
      <c r="M77" s="115"/>
      <c r="N77" s="115"/>
      <c r="O77" s="115"/>
      <c r="P77" s="115"/>
      <c r="Q77" s="115"/>
      <c r="R77" s="115"/>
      <c r="S77" s="115"/>
      <c r="T77" s="115"/>
      <c r="U77" s="115"/>
    </row>
    <row r="78" spans="1:21" x14ac:dyDescent="0.25">
      <c r="A78" s="115"/>
      <c r="B78" s="115"/>
      <c r="C78" s="115"/>
      <c r="D78" s="115"/>
      <c r="E78" s="115"/>
      <c r="F78" s="115"/>
      <c r="G78" s="115"/>
      <c r="H78" s="115"/>
      <c r="I78" s="115"/>
      <c r="J78" s="115"/>
      <c r="K78" s="115"/>
      <c r="L78" s="115"/>
      <c r="M78" s="115"/>
      <c r="N78" s="115"/>
      <c r="O78" s="115"/>
      <c r="P78" s="115"/>
      <c r="Q78" s="115"/>
      <c r="R78" s="115"/>
      <c r="S78" s="115"/>
      <c r="T78" s="115"/>
      <c r="U78" s="115"/>
    </row>
    <row r="79" spans="1:21" x14ac:dyDescent="0.25">
      <c r="A79" s="115"/>
      <c r="B79" s="115"/>
      <c r="C79" s="115"/>
      <c r="D79" s="115"/>
      <c r="E79" s="115"/>
      <c r="F79" s="115"/>
      <c r="G79" s="115"/>
      <c r="H79" s="115"/>
      <c r="I79" s="115"/>
      <c r="J79" s="115"/>
      <c r="K79" s="115"/>
      <c r="L79" s="115"/>
      <c r="M79" s="115"/>
      <c r="N79" s="115"/>
      <c r="O79" s="115"/>
      <c r="P79" s="115"/>
      <c r="Q79" s="115"/>
      <c r="R79" s="115"/>
      <c r="S79" s="115"/>
      <c r="T79" s="115"/>
      <c r="U79" s="115"/>
    </row>
    <row r="80" spans="1:21" x14ac:dyDescent="0.25">
      <c r="A80" s="115"/>
      <c r="B80" s="115"/>
      <c r="C80" s="115"/>
      <c r="D80" s="115"/>
      <c r="E80" s="115"/>
      <c r="F80" s="115"/>
      <c r="G80" s="115"/>
      <c r="H80" s="115"/>
      <c r="I80" s="115"/>
      <c r="J80" s="115"/>
      <c r="K80" s="115"/>
      <c r="L80" s="115"/>
      <c r="M80" s="115"/>
      <c r="N80" s="115"/>
      <c r="O80" s="115"/>
      <c r="P80" s="115"/>
      <c r="Q80" s="115"/>
      <c r="R80" s="115"/>
      <c r="S80" s="115"/>
      <c r="T80" s="115"/>
      <c r="U80" s="115"/>
    </row>
    <row r="81" spans="1:21" x14ac:dyDescent="0.25">
      <c r="A81" s="115"/>
      <c r="B81" s="115"/>
      <c r="C81" s="115"/>
      <c r="D81" s="115"/>
      <c r="E81" s="115"/>
      <c r="F81" s="115"/>
      <c r="G81" s="115"/>
      <c r="H81" s="115"/>
      <c r="I81" s="115"/>
      <c r="J81" s="115"/>
      <c r="K81" s="115"/>
      <c r="L81" s="115"/>
      <c r="M81" s="115"/>
      <c r="N81" s="115"/>
      <c r="O81" s="115"/>
      <c r="P81" s="115"/>
      <c r="Q81" s="115"/>
      <c r="R81" s="115"/>
      <c r="S81" s="115"/>
      <c r="T81" s="115"/>
      <c r="U81" s="115"/>
    </row>
    <row r="82" spans="1:21" x14ac:dyDescent="0.25">
      <c r="A82" s="115"/>
      <c r="B82" s="115"/>
      <c r="C82" s="115"/>
      <c r="D82" s="115"/>
      <c r="E82" s="115"/>
      <c r="F82" s="115"/>
      <c r="G82" s="115"/>
      <c r="H82" s="115"/>
      <c r="I82" s="115"/>
      <c r="J82" s="115"/>
      <c r="K82" s="115"/>
      <c r="L82" s="115"/>
      <c r="M82" s="115"/>
      <c r="N82" s="115"/>
      <c r="O82" s="115"/>
      <c r="P82" s="115"/>
      <c r="Q82" s="115"/>
      <c r="R82" s="115"/>
      <c r="S82" s="115"/>
      <c r="T82" s="115"/>
      <c r="U82" s="115"/>
    </row>
    <row r="83" spans="1:21" x14ac:dyDescent="0.25">
      <c r="A83" s="115"/>
      <c r="B83" s="115"/>
      <c r="C83" s="115"/>
      <c r="D83" s="115"/>
      <c r="E83" s="115"/>
      <c r="F83" s="115"/>
      <c r="G83" s="115"/>
      <c r="H83" s="115"/>
      <c r="I83" s="115"/>
      <c r="J83" s="115"/>
      <c r="K83" s="115"/>
      <c r="L83" s="115"/>
      <c r="M83" s="115"/>
      <c r="N83" s="115"/>
      <c r="O83" s="115"/>
      <c r="P83" s="115"/>
      <c r="Q83" s="115"/>
      <c r="R83" s="115"/>
      <c r="S83" s="115"/>
      <c r="T83" s="115"/>
      <c r="U83" s="115"/>
    </row>
    <row r="84" spans="1:21" x14ac:dyDescent="0.25">
      <c r="A84" s="115"/>
      <c r="B84" s="115"/>
      <c r="C84" s="115"/>
      <c r="D84" s="115"/>
      <c r="E84" s="115"/>
      <c r="F84" s="115"/>
      <c r="G84" s="115"/>
      <c r="H84" s="115"/>
      <c r="I84" s="115"/>
      <c r="J84" s="115"/>
      <c r="K84" s="115"/>
      <c r="L84" s="115"/>
      <c r="M84" s="115"/>
      <c r="N84" s="115"/>
      <c r="O84" s="115"/>
      <c r="P84" s="115"/>
      <c r="Q84" s="115"/>
      <c r="R84" s="115"/>
      <c r="S84" s="115"/>
      <c r="T84" s="115"/>
      <c r="U84" s="115"/>
    </row>
    <row r="85" spans="1:21" x14ac:dyDescent="0.25">
      <c r="A85" s="115"/>
      <c r="B85" s="115"/>
      <c r="C85" s="115"/>
      <c r="D85" s="115"/>
      <c r="E85" s="115"/>
      <c r="F85" s="115"/>
      <c r="G85" s="115"/>
      <c r="H85" s="115"/>
      <c r="I85" s="115"/>
      <c r="J85" s="115"/>
      <c r="K85" s="115"/>
      <c r="L85" s="115"/>
      <c r="M85" s="115"/>
      <c r="N85" s="115"/>
      <c r="O85" s="115"/>
      <c r="P85" s="115"/>
      <c r="Q85" s="115"/>
      <c r="R85" s="115"/>
      <c r="S85" s="115"/>
      <c r="T85" s="115"/>
      <c r="U85" s="115"/>
    </row>
    <row r="86" spans="1:21" x14ac:dyDescent="0.25">
      <c r="A86" s="115"/>
      <c r="B86" s="115"/>
      <c r="C86" s="115"/>
      <c r="D86" s="115"/>
      <c r="E86" s="115"/>
      <c r="F86" s="115"/>
      <c r="G86" s="115"/>
      <c r="H86" s="115"/>
      <c r="I86" s="115"/>
      <c r="J86" s="115"/>
      <c r="K86" s="115"/>
      <c r="L86" s="115"/>
      <c r="M86" s="115"/>
      <c r="N86" s="115"/>
      <c r="O86" s="115"/>
      <c r="P86" s="115"/>
      <c r="Q86" s="115"/>
      <c r="R86" s="115"/>
      <c r="S86" s="115"/>
      <c r="T86" s="115"/>
      <c r="U86" s="115"/>
    </row>
    <row r="87" spans="1:21" x14ac:dyDescent="0.25">
      <c r="A87" s="115"/>
      <c r="B87" s="115"/>
      <c r="C87" s="115"/>
      <c r="D87" s="115"/>
      <c r="E87" s="115"/>
      <c r="F87" s="115"/>
      <c r="G87" s="115"/>
      <c r="H87" s="115"/>
      <c r="I87" s="115"/>
      <c r="J87" s="115"/>
      <c r="K87" s="115"/>
      <c r="L87" s="115"/>
      <c r="M87" s="115"/>
      <c r="N87" s="115"/>
      <c r="O87" s="115"/>
      <c r="P87" s="115"/>
      <c r="Q87" s="115"/>
      <c r="R87" s="115"/>
      <c r="S87" s="115"/>
      <c r="T87" s="115"/>
      <c r="U87" s="115"/>
    </row>
    <row r="88" spans="1:21" x14ac:dyDescent="0.25">
      <c r="A88" s="115"/>
      <c r="B88" s="115"/>
      <c r="C88" s="115"/>
      <c r="D88" s="115"/>
      <c r="E88" s="115"/>
      <c r="F88" s="115"/>
      <c r="G88" s="115"/>
      <c r="H88" s="115"/>
      <c r="I88" s="115"/>
      <c r="J88" s="115"/>
      <c r="K88" s="115"/>
      <c r="L88" s="115"/>
      <c r="M88" s="115"/>
      <c r="N88" s="115"/>
      <c r="O88" s="115"/>
      <c r="P88" s="115"/>
      <c r="Q88" s="115"/>
      <c r="R88" s="115"/>
      <c r="S88" s="115"/>
      <c r="T88" s="115"/>
      <c r="U88" s="115"/>
    </row>
    <row r="89" spans="1:21" x14ac:dyDescent="0.25">
      <c r="A89" s="115"/>
      <c r="B89" s="115"/>
      <c r="C89" s="115"/>
      <c r="D89" s="115"/>
      <c r="E89" s="115"/>
      <c r="F89" s="115"/>
      <c r="G89" s="115"/>
      <c r="H89" s="115"/>
      <c r="I89" s="115"/>
      <c r="J89" s="115"/>
      <c r="K89" s="115"/>
      <c r="L89" s="115"/>
      <c r="M89" s="115"/>
      <c r="N89" s="115"/>
      <c r="O89" s="115"/>
      <c r="P89" s="115"/>
      <c r="Q89" s="115"/>
      <c r="R89" s="115"/>
      <c r="S89" s="115"/>
      <c r="T89" s="115"/>
      <c r="U89" s="115"/>
    </row>
    <row r="90" spans="1:21" x14ac:dyDescent="0.25">
      <c r="A90" s="115"/>
      <c r="B90" s="115"/>
      <c r="C90" s="115"/>
      <c r="D90" s="115"/>
      <c r="E90" s="115"/>
      <c r="F90" s="115"/>
      <c r="G90" s="115"/>
      <c r="H90" s="115"/>
      <c r="I90" s="115"/>
      <c r="J90" s="115"/>
      <c r="K90" s="115"/>
      <c r="L90" s="115"/>
      <c r="M90" s="115"/>
      <c r="N90" s="115"/>
      <c r="O90" s="115"/>
      <c r="P90" s="115"/>
      <c r="Q90" s="115"/>
      <c r="R90" s="115"/>
      <c r="S90" s="115"/>
      <c r="T90" s="115"/>
      <c r="U90" s="115"/>
    </row>
    <row r="91" spans="1:21" x14ac:dyDescent="0.25">
      <c r="A91" s="115"/>
      <c r="B91" s="115"/>
      <c r="C91" s="115"/>
      <c r="D91" s="115"/>
      <c r="E91" s="115"/>
      <c r="F91" s="115"/>
      <c r="G91" s="115"/>
      <c r="H91" s="115"/>
      <c r="I91" s="115"/>
      <c r="J91" s="115"/>
      <c r="K91" s="115"/>
      <c r="L91" s="115"/>
      <c r="M91" s="115"/>
      <c r="N91" s="115"/>
      <c r="O91" s="115"/>
      <c r="P91" s="115"/>
      <c r="Q91" s="115"/>
      <c r="R91" s="115"/>
      <c r="S91" s="115"/>
      <c r="T91" s="115"/>
      <c r="U91" s="115"/>
    </row>
    <row r="92" spans="1:21" x14ac:dyDescent="0.25">
      <c r="A92" s="115"/>
      <c r="B92" s="115"/>
      <c r="C92" s="115"/>
      <c r="D92" s="115"/>
      <c r="E92" s="115"/>
      <c r="F92" s="115"/>
      <c r="G92" s="115"/>
      <c r="H92" s="115"/>
      <c r="I92" s="115"/>
      <c r="J92" s="115"/>
      <c r="K92" s="115"/>
      <c r="L92" s="115"/>
      <c r="M92" s="115"/>
      <c r="N92" s="115"/>
      <c r="O92" s="115"/>
      <c r="P92" s="115"/>
      <c r="Q92" s="115"/>
      <c r="R92" s="115"/>
      <c r="S92" s="115"/>
      <c r="T92" s="115"/>
      <c r="U92" s="115"/>
    </row>
    <row r="93" spans="1:21" x14ac:dyDescent="0.25">
      <c r="A93" s="115"/>
      <c r="B93" s="115"/>
      <c r="C93" s="115"/>
      <c r="D93" s="115"/>
      <c r="E93" s="115"/>
      <c r="F93" s="115"/>
      <c r="G93" s="115"/>
      <c r="H93" s="115"/>
      <c r="I93" s="115"/>
      <c r="J93" s="115"/>
      <c r="K93" s="115"/>
      <c r="L93" s="115"/>
      <c r="M93" s="115"/>
      <c r="N93" s="115"/>
      <c r="O93" s="115"/>
      <c r="P93" s="115"/>
      <c r="Q93" s="115"/>
      <c r="R93" s="115"/>
      <c r="S93" s="115"/>
      <c r="T93" s="115"/>
      <c r="U93" s="115"/>
    </row>
    <row r="94" spans="1:21" x14ac:dyDescent="0.25">
      <c r="A94" s="115"/>
      <c r="B94" s="115"/>
      <c r="C94" s="115"/>
      <c r="D94" s="115"/>
      <c r="E94" s="115"/>
      <c r="F94" s="115"/>
      <c r="G94" s="115"/>
      <c r="H94" s="115"/>
      <c r="I94" s="115"/>
      <c r="J94" s="115"/>
      <c r="K94" s="115"/>
      <c r="L94" s="115"/>
      <c r="M94" s="115"/>
      <c r="N94" s="115"/>
      <c r="O94" s="115"/>
      <c r="P94" s="115"/>
      <c r="Q94" s="115"/>
      <c r="R94" s="115"/>
      <c r="S94" s="115"/>
      <c r="T94" s="115"/>
      <c r="U94" s="115"/>
    </row>
    <row r="95" spans="1:21" x14ac:dyDescent="0.25">
      <c r="A95" s="115"/>
      <c r="B95" s="115"/>
      <c r="C95" s="115"/>
      <c r="D95" s="115"/>
      <c r="E95" s="115"/>
      <c r="F95" s="115"/>
      <c r="G95" s="115"/>
      <c r="H95" s="115"/>
      <c r="I95" s="115"/>
      <c r="J95" s="115"/>
      <c r="K95" s="115"/>
      <c r="L95" s="115"/>
      <c r="M95" s="115"/>
      <c r="N95" s="115"/>
      <c r="O95" s="115"/>
      <c r="P95" s="115"/>
      <c r="Q95" s="115"/>
      <c r="R95" s="115"/>
      <c r="S95" s="115"/>
      <c r="T95" s="115"/>
      <c r="U95" s="115"/>
    </row>
    <row r="96" spans="1:21" x14ac:dyDescent="0.25">
      <c r="A96" s="115"/>
      <c r="B96" s="115"/>
      <c r="C96" s="115"/>
      <c r="D96" s="115"/>
      <c r="E96" s="115"/>
      <c r="F96" s="115"/>
      <c r="G96" s="115"/>
      <c r="H96" s="115"/>
      <c r="I96" s="115"/>
      <c r="J96" s="115"/>
      <c r="K96" s="115"/>
      <c r="L96" s="115"/>
      <c r="M96" s="115"/>
      <c r="N96" s="115"/>
      <c r="O96" s="115"/>
      <c r="P96" s="115"/>
      <c r="Q96" s="115"/>
      <c r="R96" s="115"/>
      <c r="S96" s="115"/>
      <c r="T96" s="115"/>
      <c r="U96" s="115"/>
    </row>
    <row r="97" spans="1:21" x14ac:dyDescent="0.25">
      <c r="A97" s="115"/>
      <c r="B97" s="115"/>
      <c r="C97" s="115"/>
      <c r="D97" s="115"/>
      <c r="E97" s="115"/>
      <c r="F97" s="115"/>
      <c r="G97" s="115"/>
      <c r="H97" s="115"/>
      <c r="I97" s="115"/>
      <c r="J97" s="115"/>
      <c r="K97" s="115"/>
      <c r="L97" s="115"/>
      <c r="M97" s="115"/>
      <c r="N97" s="115"/>
      <c r="O97" s="115"/>
      <c r="P97" s="115"/>
      <c r="Q97" s="115"/>
      <c r="R97" s="115"/>
      <c r="S97" s="115"/>
      <c r="T97" s="115"/>
      <c r="U97" s="115"/>
    </row>
    <row r="98" spans="1:21" x14ac:dyDescent="0.25">
      <c r="A98" s="115"/>
      <c r="B98" s="115"/>
      <c r="C98" s="115"/>
      <c r="D98" s="115"/>
      <c r="E98" s="115"/>
      <c r="F98" s="115"/>
      <c r="G98" s="115"/>
      <c r="H98" s="115"/>
      <c r="I98" s="115"/>
      <c r="J98" s="115"/>
      <c r="K98" s="115"/>
      <c r="L98" s="115"/>
      <c r="M98" s="115"/>
      <c r="N98" s="115"/>
      <c r="O98" s="115"/>
      <c r="P98" s="115"/>
      <c r="Q98" s="115"/>
      <c r="R98" s="115"/>
      <c r="S98" s="115"/>
      <c r="T98" s="115"/>
      <c r="U98" s="115"/>
    </row>
    <row r="99" spans="1:21" x14ac:dyDescent="0.25">
      <c r="A99" s="115"/>
      <c r="B99" s="115"/>
      <c r="C99" s="115"/>
      <c r="D99" s="115"/>
      <c r="E99" s="115"/>
      <c r="F99" s="115"/>
      <c r="G99" s="115"/>
      <c r="H99" s="115"/>
      <c r="I99" s="115"/>
      <c r="J99" s="115"/>
      <c r="K99" s="115"/>
      <c r="L99" s="115"/>
      <c r="M99" s="115"/>
      <c r="N99" s="115"/>
      <c r="O99" s="115"/>
      <c r="P99" s="115"/>
      <c r="Q99" s="115"/>
      <c r="R99" s="115"/>
      <c r="S99" s="115"/>
      <c r="T99" s="115"/>
      <c r="U99" s="115"/>
    </row>
    <row r="100" spans="1:21" x14ac:dyDescent="0.25">
      <c r="A100" s="115"/>
      <c r="B100" s="115"/>
      <c r="C100" s="115"/>
      <c r="D100" s="115"/>
      <c r="E100" s="115"/>
      <c r="F100" s="115"/>
      <c r="G100" s="115"/>
      <c r="H100" s="115"/>
      <c r="I100" s="115"/>
      <c r="J100" s="115"/>
      <c r="K100" s="115"/>
      <c r="L100" s="115"/>
      <c r="M100" s="115"/>
      <c r="N100" s="115"/>
      <c r="O100" s="115"/>
      <c r="P100" s="115"/>
      <c r="Q100" s="115"/>
      <c r="R100" s="115"/>
      <c r="S100" s="115"/>
      <c r="T100" s="115"/>
      <c r="U100" s="115"/>
    </row>
    <row r="101" spans="1:21" x14ac:dyDescent="0.25">
      <c r="A101" s="115"/>
      <c r="B101" s="115"/>
      <c r="C101" s="115"/>
      <c r="D101" s="115"/>
      <c r="E101" s="115"/>
      <c r="F101" s="115"/>
      <c r="G101" s="115"/>
      <c r="H101" s="115"/>
      <c r="I101" s="115"/>
      <c r="J101" s="115"/>
      <c r="K101" s="115"/>
      <c r="L101" s="115"/>
      <c r="M101" s="115"/>
      <c r="N101" s="115"/>
      <c r="O101" s="115"/>
      <c r="P101" s="115"/>
      <c r="Q101" s="115"/>
      <c r="R101" s="115"/>
      <c r="S101" s="115"/>
      <c r="T101" s="115"/>
      <c r="U101" s="115"/>
    </row>
    <row r="102" spans="1:21" x14ac:dyDescent="0.25">
      <c r="A102" s="115"/>
      <c r="B102" s="115"/>
      <c r="C102" s="115"/>
      <c r="D102" s="115"/>
      <c r="E102" s="115"/>
      <c r="F102" s="115"/>
      <c r="G102" s="115"/>
      <c r="H102" s="115"/>
      <c r="I102" s="115"/>
      <c r="J102" s="115"/>
      <c r="K102" s="115"/>
      <c r="L102" s="115"/>
      <c r="M102" s="115"/>
      <c r="N102" s="115"/>
      <c r="O102" s="115"/>
      <c r="P102" s="115"/>
      <c r="Q102" s="115"/>
      <c r="R102" s="115"/>
      <c r="S102" s="115"/>
      <c r="T102" s="115"/>
      <c r="U102" s="115"/>
    </row>
    <row r="103" spans="1:21" x14ac:dyDescent="0.25">
      <c r="A103" s="115"/>
      <c r="B103" s="115"/>
      <c r="C103" s="115"/>
      <c r="D103" s="115"/>
      <c r="E103" s="115"/>
      <c r="F103" s="115"/>
      <c r="G103" s="115"/>
      <c r="H103" s="115"/>
      <c r="I103" s="115"/>
      <c r="J103" s="115"/>
      <c r="K103" s="115"/>
      <c r="L103" s="115"/>
      <c r="M103" s="115"/>
      <c r="N103" s="115"/>
      <c r="O103" s="115"/>
      <c r="P103" s="115"/>
      <c r="Q103" s="115"/>
      <c r="R103" s="115"/>
      <c r="S103" s="115"/>
      <c r="T103" s="115"/>
      <c r="U103" s="115"/>
    </row>
    <row r="104" spans="1:21" x14ac:dyDescent="0.25">
      <c r="A104" s="115"/>
      <c r="B104" s="115"/>
      <c r="C104" s="115"/>
      <c r="D104" s="115"/>
      <c r="E104" s="115"/>
      <c r="F104" s="115"/>
      <c r="G104" s="115"/>
      <c r="H104" s="115"/>
      <c r="I104" s="115"/>
      <c r="J104" s="115"/>
      <c r="K104" s="115"/>
      <c r="L104" s="115"/>
      <c r="M104" s="115"/>
      <c r="N104" s="115"/>
      <c r="O104" s="115"/>
      <c r="P104" s="115"/>
      <c r="Q104" s="115"/>
      <c r="R104" s="115"/>
      <c r="S104" s="115"/>
      <c r="T104" s="115"/>
      <c r="U104" s="115"/>
    </row>
    <row r="105" spans="1:21" x14ac:dyDescent="0.25">
      <c r="A105" s="115"/>
      <c r="B105" s="115"/>
      <c r="C105" s="115"/>
      <c r="D105" s="115"/>
      <c r="E105" s="115"/>
      <c r="F105" s="115"/>
      <c r="G105" s="115"/>
      <c r="H105" s="115"/>
      <c r="I105" s="115"/>
      <c r="J105" s="115"/>
      <c r="K105" s="115"/>
      <c r="L105" s="115"/>
      <c r="M105" s="115"/>
      <c r="N105" s="115"/>
      <c r="O105" s="115"/>
      <c r="P105" s="115"/>
      <c r="Q105" s="115"/>
      <c r="R105" s="115"/>
      <c r="S105" s="115"/>
      <c r="T105" s="115"/>
      <c r="U105" s="115"/>
    </row>
    <row r="106" spans="1:21" x14ac:dyDescent="0.25">
      <c r="A106" s="115"/>
      <c r="B106" s="115"/>
      <c r="C106" s="115"/>
      <c r="D106" s="115"/>
      <c r="E106" s="115"/>
      <c r="F106" s="115"/>
      <c r="G106" s="115"/>
      <c r="H106" s="115"/>
      <c r="I106" s="115"/>
      <c r="J106" s="115"/>
      <c r="K106" s="115"/>
      <c r="L106" s="115"/>
      <c r="M106" s="115"/>
      <c r="N106" s="115"/>
      <c r="O106" s="115"/>
      <c r="P106" s="115"/>
      <c r="Q106" s="115"/>
      <c r="R106" s="115"/>
      <c r="S106" s="115"/>
      <c r="T106" s="115"/>
      <c r="U106" s="115"/>
    </row>
    <row r="107" spans="1:21" x14ac:dyDescent="0.25">
      <c r="A107" s="115"/>
      <c r="B107" s="115"/>
      <c r="C107" s="115"/>
      <c r="D107" s="115"/>
      <c r="E107" s="115"/>
      <c r="F107" s="115"/>
      <c r="G107" s="115"/>
      <c r="H107" s="115"/>
      <c r="I107" s="115"/>
      <c r="J107" s="115"/>
      <c r="K107" s="115"/>
      <c r="L107" s="115"/>
      <c r="M107" s="115"/>
      <c r="N107" s="115"/>
      <c r="O107" s="115"/>
      <c r="P107" s="115"/>
      <c r="Q107" s="115"/>
      <c r="R107" s="115"/>
      <c r="S107" s="115"/>
      <c r="T107" s="115"/>
      <c r="U107" s="115"/>
    </row>
    <row r="108" spans="1:21" x14ac:dyDescent="0.25">
      <c r="A108" s="115"/>
      <c r="B108" s="115"/>
      <c r="C108" s="115"/>
      <c r="D108" s="115"/>
      <c r="E108" s="115"/>
      <c r="F108" s="115"/>
      <c r="G108" s="115"/>
      <c r="H108" s="115"/>
      <c r="I108" s="115"/>
      <c r="J108" s="115"/>
      <c r="K108" s="115"/>
      <c r="L108" s="115"/>
      <c r="M108" s="115"/>
      <c r="N108" s="115"/>
      <c r="O108" s="115"/>
      <c r="P108" s="115"/>
      <c r="Q108" s="115"/>
      <c r="R108" s="115"/>
      <c r="S108" s="115"/>
      <c r="T108" s="115"/>
      <c r="U108" s="115"/>
    </row>
    <row r="109" spans="1:21" x14ac:dyDescent="0.25">
      <c r="A109" s="115"/>
      <c r="B109" s="115"/>
      <c r="C109" s="115"/>
      <c r="D109" s="115"/>
      <c r="E109" s="115"/>
      <c r="F109" s="115"/>
      <c r="G109" s="115"/>
      <c r="H109" s="115"/>
      <c r="I109" s="115"/>
      <c r="J109" s="115"/>
      <c r="K109" s="115"/>
      <c r="L109" s="115"/>
      <c r="M109" s="115"/>
      <c r="N109" s="115"/>
      <c r="O109" s="115"/>
      <c r="P109" s="115"/>
      <c r="Q109" s="115"/>
      <c r="R109" s="115"/>
      <c r="S109" s="115"/>
      <c r="T109" s="115"/>
      <c r="U109" s="115"/>
    </row>
    <row r="110" spans="1:21" x14ac:dyDescent="0.25">
      <c r="A110" s="115"/>
      <c r="B110" s="115"/>
      <c r="C110" s="115"/>
      <c r="D110" s="115"/>
      <c r="E110" s="115"/>
      <c r="F110" s="115"/>
      <c r="G110" s="115"/>
      <c r="H110" s="115"/>
      <c r="I110" s="115"/>
      <c r="J110" s="115"/>
      <c r="K110" s="115"/>
      <c r="L110" s="115"/>
      <c r="M110" s="115"/>
      <c r="N110" s="115"/>
      <c r="O110" s="115"/>
      <c r="P110" s="115"/>
      <c r="Q110" s="115"/>
      <c r="R110" s="115"/>
      <c r="S110" s="115"/>
      <c r="T110" s="115"/>
      <c r="U110" s="115"/>
    </row>
    <row r="111" spans="1:21" x14ac:dyDescent="0.25">
      <c r="A111" s="115"/>
      <c r="B111" s="115"/>
      <c r="C111" s="115"/>
      <c r="D111" s="115"/>
      <c r="E111" s="115"/>
      <c r="F111" s="115"/>
      <c r="G111" s="115"/>
      <c r="H111" s="115"/>
      <c r="I111" s="115"/>
      <c r="J111" s="115"/>
      <c r="K111" s="115"/>
      <c r="L111" s="115"/>
      <c r="M111" s="115"/>
      <c r="N111" s="115"/>
      <c r="O111" s="115"/>
      <c r="P111" s="115"/>
      <c r="Q111" s="115"/>
      <c r="R111" s="115"/>
      <c r="S111" s="115"/>
      <c r="T111" s="115"/>
      <c r="U111" s="115"/>
    </row>
    <row r="112" spans="1:21" x14ac:dyDescent="0.25">
      <c r="A112" s="115"/>
      <c r="B112" s="115"/>
      <c r="C112" s="115"/>
      <c r="D112" s="115"/>
      <c r="E112" s="115"/>
      <c r="F112" s="115"/>
      <c r="G112" s="115"/>
      <c r="H112" s="115"/>
      <c r="I112" s="115"/>
      <c r="J112" s="115"/>
      <c r="K112" s="115"/>
      <c r="L112" s="115"/>
      <c r="M112" s="115"/>
      <c r="N112" s="115"/>
      <c r="O112" s="115"/>
      <c r="P112" s="115"/>
      <c r="Q112" s="115"/>
      <c r="R112" s="115"/>
      <c r="S112" s="115"/>
      <c r="T112" s="115"/>
      <c r="U112" s="115"/>
    </row>
    <row r="113" spans="1:21" x14ac:dyDescent="0.25">
      <c r="A113" s="115"/>
      <c r="B113" s="115"/>
      <c r="C113" s="115"/>
      <c r="D113" s="115"/>
      <c r="E113" s="115"/>
      <c r="F113" s="115"/>
      <c r="G113" s="115"/>
      <c r="H113" s="115"/>
      <c r="I113" s="115"/>
      <c r="J113" s="115"/>
      <c r="K113" s="115"/>
      <c r="L113" s="115"/>
      <c r="M113" s="115"/>
      <c r="N113" s="115"/>
      <c r="O113" s="115"/>
      <c r="P113" s="115"/>
      <c r="Q113" s="115"/>
      <c r="R113" s="115"/>
      <c r="S113" s="115"/>
      <c r="T113" s="115"/>
      <c r="U113" s="115"/>
    </row>
    <row r="114" spans="1:21" x14ac:dyDescent="0.25">
      <c r="A114" s="115"/>
      <c r="B114" s="115"/>
      <c r="C114" s="115"/>
      <c r="D114" s="115"/>
      <c r="E114" s="115"/>
      <c r="F114" s="115"/>
      <c r="G114" s="115"/>
      <c r="H114" s="115"/>
      <c r="I114" s="115"/>
      <c r="J114" s="115"/>
      <c r="K114" s="115"/>
      <c r="L114" s="115"/>
      <c r="M114" s="115"/>
      <c r="N114" s="115"/>
      <c r="O114" s="115"/>
      <c r="P114" s="115"/>
      <c r="Q114" s="115"/>
      <c r="R114" s="115"/>
      <c r="S114" s="115"/>
      <c r="T114" s="115"/>
      <c r="U114" s="115"/>
    </row>
    <row r="115" spans="1:21" x14ac:dyDescent="0.25">
      <c r="A115" s="115"/>
      <c r="B115" s="115"/>
      <c r="C115" s="115"/>
      <c r="D115" s="115"/>
      <c r="E115" s="115"/>
      <c r="F115" s="115"/>
      <c r="G115" s="115"/>
      <c r="H115" s="115"/>
      <c r="I115" s="115"/>
      <c r="J115" s="115"/>
      <c r="K115" s="115"/>
      <c r="L115" s="115"/>
      <c r="M115" s="115"/>
      <c r="N115" s="115"/>
      <c r="O115" s="115"/>
      <c r="P115" s="115"/>
      <c r="Q115" s="115"/>
      <c r="R115" s="115"/>
      <c r="S115" s="115"/>
      <c r="T115" s="115"/>
      <c r="U115" s="115"/>
    </row>
    <row r="116" spans="1:21" x14ac:dyDescent="0.25">
      <c r="A116" s="115"/>
      <c r="B116" s="115"/>
      <c r="C116" s="115"/>
      <c r="D116" s="115"/>
      <c r="E116" s="115"/>
      <c r="F116" s="115"/>
      <c r="G116" s="115"/>
      <c r="H116" s="115"/>
      <c r="I116" s="115"/>
      <c r="J116" s="115"/>
      <c r="K116" s="115"/>
      <c r="L116" s="115"/>
      <c r="M116" s="115"/>
      <c r="N116" s="115"/>
      <c r="O116" s="115"/>
      <c r="P116" s="115"/>
      <c r="Q116" s="115"/>
      <c r="R116" s="115"/>
      <c r="S116" s="115"/>
      <c r="T116" s="115"/>
      <c r="U116" s="115"/>
    </row>
    <row r="117" spans="1:21" x14ac:dyDescent="0.25">
      <c r="A117" s="115"/>
      <c r="B117" s="115"/>
      <c r="C117" s="115"/>
      <c r="D117" s="115"/>
      <c r="E117" s="115"/>
      <c r="F117" s="115"/>
      <c r="G117" s="115"/>
      <c r="H117" s="115"/>
      <c r="I117" s="115"/>
      <c r="J117" s="115"/>
      <c r="K117" s="115"/>
      <c r="L117" s="115"/>
      <c r="M117" s="115"/>
      <c r="N117" s="115"/>
      <c r="O117" s="115"/>
      <c r="P117" s="115"/>
      <c r="Q117" s="115"/>
      <c r="R117" s="115"/>
      <c r="S117" s="115"/>
      <c r="T117" s="115"/>
      <c r="U117" s="115"/>
    </row>
    <row r="118" spans="1:21" x14ac:dyDescent="0.25">
      <c r="A118" s="115"/>
      <c r="B118" s="115"/>
      <c r="C118" s="115"/>
      <c r="D118" s="115"/>
      <c r="E118" s="115"/>
      <c r="F118" s="115"/>
      <c r="G118" s="115"/>
      <c r="H118" s="115"/>
      <c r="I118" s="115"/>
      <c r="J118" s="115"/>
      <c r="K118" s="115"/>
      <c r="L118" s="115"/>
      <c r="M118" s="115"/>
      <c r="N118" s="115"/>
      <c r="O118" s="115"/>
      <c r="P118" s="115"/>
      <c r="Q118" s="115"/>
      <c r="R118" s="115"/>
      <c r="S118" s="115"/>
      <c r="T118" s="115"/>
      <c r="U118" s="115"/>
    </row>
    <row r="119" spans="1:21" x14ac:dyDescent="0.25">
      <c r="A119" s="115"/>
      <c r="B119" s="115"/>
      <c r="C119" s="115"/>
      <c r="D119" s="115"/>
      <c r="E119" s="115"/>
      <c r="F119" s="115"/>
      <c r="G119" s="115"/>
      <c r="H119" s="115"/>
      <c r="I119" s="115"/>
      <c r="J119" s="115"/>
      <c r="K119" s="115"/>
      <c r="L119" s="115"/>
      <c r="M119" s="115"/>
      <c r="N119" s="115"/>
      <c r="O119" s="115"/>
      <c r="P119" s="115"/>
      <c r="Q119" s="115"/>
      <c r="R119" s="115"/>
      <c r="S119" s="115"/>
      <c r="T119" s="115"/>
      <c r="U119" s="115"/>
    </row>
    <row r="120" spans="1:21" x14ac:dyDescent="0.25">
      <c r="A120" s="115"/>
      <c r="B120" s="115"/>
      <c r="C120" s="115"/>
      <c r="D120" s="115"/>
      <c r="E120" s="115"/>
      <c r="F120" s="115"/>
      <c r="G120" s="115"/>
      <c r="H120" s="115"/>
      <c r="I120" s="115"/>
      <c r="J120" s="115"/>
      <c r="K120" s="115"/>
      <c r="L120" s="115"/>
      <c r="M120" s="115"/>
      <c r="N120" s="115"/>
      <c r="O120" s="115"/>
      <c r="P120" s="115"/>
      <c r="Q120" s="115"/>
      <c r="R120" s="115"/>
      <c r="S120" s="115"/>
      <c r="T120" s="115"/>
      <c r="U120" s="115"/>
    </row>
    <row r="121" spans="1:21" x14ac:dyDescent="0.25">
      <c r="A121" s="115"/>
      <c r="B121" s="115"/>
      <c r="C121" s="115"/>
      <c r="D121" s="115"/>
      <c r="E121" s="115"/>
      <c r="F121" s="115"/>
      <c r="G121" s="115"/>
      <c r="H121" s="115"/>
      <c r="I121" s="115"/>
      <c r="J121" s="115"/>
      <c r="K121" s="115"/>
      <c r="L121" s="115"/>
      <c r="M121" s="115"/>
      <c r="N121" s="115"/>
      <c r="O121" s="115"/>
      <c r="P121" s="115"/>
      <c r="Q121" s="115"/>
      <c r="R121" s="115"/>
      <c r="S121" s="115"/>
      <c r="T121" s="115"/>
      <c r="U121" s="115"/>
    </row>
    <row r="122" spans="1:21" x14ac:dyDescent="0.25">
      <c r="A122" s="115"/>
      <c r="B122" s="115"/>
      <c r="C122" s="115"/>
      <c r="D122" s="115"/>
      <c r="E122" s="115"/>
      <c r="F122" s="115"/>
      <c r="G122" s="115"/>
      <c r="H122" s="115"/>
      <c r="I122" s="115"/>
      <c r="J122" s="115"/>
      <c r="K122" s="115"/>
      <c r="L122" s="115"/>
      <c r="M122" s="115"/>
      <c r="N122" s="115"/>
      <c r="O122" s="115"/>
      <c r="P122" s="115"/>
      <c r="Q122" s="115"/>
      <c r="R122" s="115"/>
      <c r="S122" s="115"/>
      <c r="T122" s="115"/>
      <c r="U122" s="115"/>
    </row>
    <row r="123" spans="1:21" x14ac:dyDescent="0.25">
      <c r="A123" s="115"/>
      <c r="B123" s="115"/>
      <c r="C123" s="115"/>
      <c r="D123" s="115"/>
      <c r="E123" s="115"/>
      <c r="F123" s="115"/>
      <c r="G123" s="115"/>
      <c r="H123" s="115"/>
      <c r="I123" s="115"/>
      <c r="J123" s="115"/>
      <c r="K123" s="115"/>
      <c r="L123" s="115"/>
      <c r="M123" s="115"/>
      <c r="N123" s="115"/>
      <c r="O123" s="115"/>
      <c r="P123" s="115"/>
      <c r="Q123" s="115"/>
      <c r="R123" s="115"/>
      <c r="S123" s="115"/>
      <c r="T123" s="115"/>
      <c r="U123" s="115"/>
    </row>
    <row r="124" spans="1:21" x14ac:dyDescent="0.25">
      <c r="A124" s="115"/>
      <c r="B124" s="115"/>
      <c r="C124" s="115"/>
      <c r="D124" s="115"/>
      <c r="E124" s="115"/>
      <c r="F124" s="115"/>
      <c r="G124" s="115"/>
      <c r="H124" s="115"/>
      <c r="I124" s="115"/>
      <c r="J124" s="115"/>
      <c r="K124" s="115"/>
      <c r="L124" s="115"/>
      <c r="M124" s="115"/>
      <c r="N124" s="115"/>
      <c r="O124" s="115"/>
      <c r="P124" s="115"/>
      <c r="Q124" s="115"/>
      <c r="R124" s="115"/>
      <c r="S124" s="115"/>
      <c r="T124" s="115"/>
      <c r="U124" s="115"/>
    </row>
    <row r="125" spans="1:21" x14ac:dyDescent="0.25">
      <c r="A125" s="115"/>
      <c r="B125" s="115"/>
      <c r="C125" s="115"/>
      <c r="D125" s="115"/>
      <c r="E125" s="115"/>
      <c r="F125" s="115"/>
      <c r="G125" s="115"/>
      <c r="H125" s="115"/>
      <c r="I125" s="115"/>
      <c r="J125" s="115"/>
      <c r="K125" s="115"/>
      <c r="L125" s="115"/>
      <c r="M125" s="115"/>
      <c r="N125" s="115"/>
      <c r="O125" s="115"/>
      <c r="P125" s="115"/>
      <c r="Q125" s="115"/>
      <c r="R125" s="115"/>
      <c r="S125" s="115"/>
      <c r="T125" s="115"/>
      <c r="U125" s="115"/>
    </row>
    <row r="126" spans="1:21" x14ac:dyDescent="0.25">
      <c r="A126" s="115"/>
      <c r="B126" s="115"/>
      <c r="C126" s="115"/>
      <c r="D126" s="115"/>
      <c r="E126" s="115"/>
      <c r="F126" s="115"/>
      <c r="G126" s="115"/>
      <c r="H126" s="115"/>
      <c r="I126" s="115"/>
      <c r="J126" s="115"/>
      <c r="K126" s="115"/>
      <c r="L126" s="115"/>
      <c r="M126" s="115"/>
      <c r="N126" s="115"/>
      <c r="O126" s="115"/>
      <c r="P126" s="115"/>
      <c r="Q126" s="115"/>
      <c r="R126" s="115"/>
      <c r="S126" s="115"/>
      <c r="T126" s="115"/>
      <c r="U126" s="115"/>
    </row>
    <row r="127" spans="1:21" x14ac:dyDescent="0.25">
      <c r="A127" s="115"/>
      <c r="B127" s="115"/>
      <c r="C127" s="115"/>
      <c r="D127" s="115"/>
      <c r="E127" s="115"/>
      <c r="F127" s="115"/>
      <c r="G127" s="115"/>
      <c r="H127" s="115"/>
      <c r="I127" s="115"/>
      <c r="J127" s="115"/>
      <c r="K127" s="115"/>
      <c r="L127" s="115"/>
      <c r="M127" s="115"/>
      <c r="N127" s="115"/>
      <c r="O127" s="115"/>
      <c r="P127" s="115"/>
      <c r="Q127" s="115"/>
      <c r="R127" s="115"/>
      <c r="S127" s="115"/>
      <c r="T127" s="115"/>
      <c r="U127" s="115"/>
    </row>
    <row r="128" spans="1:21" x14ac:dyDescent="0.25">
      <c r="A128" s="115"/>
      <c r="B128" s="115"/>
      <c r="C128" s="115"/>
      <c r="D128" s="115"/>
      <c r="E128" s="115"/>
      <c r="F128" s="115"/>
      <c r="G128" s="115"/>
      <c r="H128" s="115"/>
      <c r="I128" s="115"/>
      <c r="J128" s="115"/>
      <c r="K128" s="115"/>
      <c r="L128" s="115"/>
      <c r="M128" s="115"/>
      <c r="N128" s="115"/>
      <c r="O128" s="115"/>
      <c r="P128" s="115"/>
      <c r="Q128" s="115"/>
      <c r="R128" s="115"/>
      <c r="S128" s="115"/>
      <c r="T128" s="115"/>
      <c r="U128" s="115"/>
    </row>
    <row r="129" spans="1:21" x14ac:dyDescent="0.25">
      <c r="A129" s="115"/>
      <c r="B129" s="115"/>
      <c r="C129" s="115"/>
      <c r="D129" s="115"/>
      <c r="E129" s="115"/>
      <c r="F129" s="115"/>
      <c r="G129" s="115"/>
      <c r="H129" s="115"/>
      <c r="I129" s="115"/>
      <c r="J129" s="115"/>
      <c r="K129" s="115"/>
      <c r="L129" s="115"/>
      <c r="M129" s="115"/>
      <c r="N129" s="115"/>
      <c r="O129" s="115"/>
      <c r="P129" s="115"/>
      <c r="Q129" s="115"/>
      <c r="R129" s="115"/>
      <c r="S129" s="115"/>
      <c r="T129" s="115"/>
      <c r="U129" s="115"/>
    </row>
    <row r="130" spans="1:21" x14ac:dyDescent="0.25">
      <c r="A130" s="115"/>
      <c r="B130" s="115"/>
      <c r="C130" s="115"/>
      <c r="D130" s="115"/>
      <c r="E130" s="115"/>
      <c r="F130" s="115"/>
      <c r="G130" s="115"/>
      <c r="H130" s="115"/>
      <c r="I130" s="115"/>
      <c r="J130" s="115"/>
      <c r="K130" s="115"/>
      <c r="L130" s="115"/>
      <c r="M130" s="115"/>
      <c r="N130" s="115"/>
      <c r="O130" s="115"/>
      <c r="P130" s="115"/>
      <c r="Q130" s="115"/>
      <c r="R130" s="115"/>
      <c r="S130" s="115"/>
      <c r="T130" s="115"/>
      <c r="U130" s="115"/>
    </row>
    <row r="131" spans="1:21" x14ac:dyDescent="0.25">
      <c r="A131" s="115"/>
      <c r="B131" s="115"/>
      <c r="C131" s="115"/>
      <c r="D131" s="115"/>
      <c r="E131" s="115"/>
      <c r="F131" s="115"/>
      <c r="G131" s="115"/>
      <c r="H131" s="115"/>
      <c r="I131" s="115"/>
      <c r="J131" s="115"/>
      <c r="K131" s="115"/>
      <c r="L131" s="115"/>
      <c r="M131" s="115"/>
      <c r="N131" s="115"/>
      <c r="O131" s="115"/>
      <c r="P131" s="115"/>
      <c r="Q131" s="115"/>
      <c r="R131" s="115"/>
      <c r="S131" s="115"/>
      <c r="T131" s="115"/>
      <c r="U131" s="115"/>
    </row>
    <row r="132" spans="1:21" x14ac:dyDescent="0.25">
      <c r="A132" s="115"/>
      <c r="B132" s="115"/>
      <c r="C132" s="115"/>
      <c r="D132" s="115"/>
      <c r="E132" s="115"/>
      <c r="F132" s="115"/>
      <c r="G132" s="115"/>
      <c r="H132" s="115"/>
      <c r="I132" s="115"/>
      <c r="J132" s="115"/>
      <c r="K132" s="115"/>
      <c r="L132" s="115"/>
      <c r="M132" s="115"/>
      <c r="N132" s="115"/>
      <c r="O132" s="115"/>
      <c r="P132" s="115"/>
      <c r="Q132" s="115"/>
      <c r="R132" s="115"/>
      <c r="S132" s="115"/>
      <c r="T132" s="115"/>
      <c r="U132" s="115"/>
    </row>
    <row r="133" spans="1:21" x14ac:dyDescent="0.25">
      <c r="A133" s="115"/>
      <c r="B133" s="115"/>
      <c r="C133" s="115"/>
      <c r="D133" s="115"/>
      <c r="E133" s="115"/>
      <c r="F133" s="115"/>
      <c r="G133" s="115"/>
      <c r="H133" s="115"/>
      <c r="I133" s="115"/>
      <c r="J133" s="115"/>
      <c r="K133" s="115"/>
      <c r="L133" s="115"/>
      <c r="M133" s="115"/>
      <c r="N133" s="115"/>
      <c r="O133" s="115"/>
      <c r="P133" s="115"/>
      <c r="Q133" s="115"/>
      <c r="R133" s="115"/>
      <c r="S133" s="115"/>
      <c r="T133" s="115"/>
      <c r="U133" s="115"/>
    </row>
    <row r="134" spans="1:21" x14ac:dyDescent="0.25">
      <c r="A134" s="115"/>
      <c r="B134" s="115"/>
      <c r="C134" s="115"/>
      <c r="D134" s="115"/>
      <c r="E134" s="115"/>
      <c r="F134" s="115"/>
      <c r="G134" s="115"/>
      <c r="H134" s="115"/>
      <c r="I134" s="115"/>
      <c r="J134" s="115"/>
      <c r="K134" s="115"/>
      <c r="L134" s="115"/>
      <c r="M134" s="115"/>
      <c r="N134" s="115"/>
      <c r="O134" s="115"/>
      <c r="P134" s="115"/>
      <c r="Q134" s="115"/>
      <c r="R134" s="115"/>
      <c r="S134" s="115"/>
      <c r="T134" s="115"/>
      <c r="U134" s="115"/>
    </row>
    <row r="135" spans="1:21" x14ac:dyDescent="0.25">
      <c r="A135" s="115"/>
      <c r="B135" s="115"/>
      <c r="C135" s="115"/>
      <c r="D135" s="115"/>
      <c r="E135" s="115"/>
      <c r="F135" s="115"/>
      <c r="G135" s="115"/>
      <c r="H135" s="115"/>
      <c r="I135" s="115"/>
      <c r="J135" s="115"/>
      <c r="K135" s="115"/>
      <c r="L135" s="115"/>
      <c r="M135" s="115"/>
      <c r="N135" s="115"/>
      <c r="O135" s="115"/>
      <c r="P135" s="115"/>
      <c r="Q135" s="115"/>
      <c r="R135" s="115"/>
      <c r="S135" s="115"/>
      <c r="T135" s="115"/>
      <c r="U135" s="115"/>
    </row>
    <row r="136" spans="1:21" x14ac:dyDescent="0.25">
      <c r="A136" s="115"/>
      <c r="B136" s="115"/>
      <c r="C136" s="115"/>
      <c r="D136" s="115"/>
      <c r="E136" s="115"/>
      <c r="F136" s="115"/>
      <c r="G136" s="115"/>
      <c r="H136" s="115"/>
      <c r="I136" s="115"/>
      <c r="J136" s="115"/>
      <c r="K136" s="115"/>
      <c r="L136" s="115"/>
      <c r="M136" s="115"/>
      <c r="N136" s="115"/>
      <c r="O136" s="115"/>
      <c r="P136" s="115"/>
      <c r="Q136" s="115"/>
      <c r="R136" s="115"/>
      <c r="S136" s="115"/>
      <c r="T136" s="115"/>
      <c r="U136" s="115"/>
    </row>
    <row r="137" spans="1:21" x14ac:dyDescent="0.25">
      <c r="A137" s="115"/>
      <c r="B137" s="115"/>
      <c r="C137" s="115"/>
      <c r="D137" s="115"/>
      <c r="E137" s="115"/>
      <c r="F137" s="115"/>
      <c r="G137" s="115"/>
      <c r="H137" s="115"/>
      <c r="I137" s="115"/>
      <c r="J137" s="115"/>
      <c r="K137" s="115"/>
      <c r="L137" s="115"/>
      <c r="M137" s="115"/>
      <c r="N137" s="115"/>
      <c r="O137" s="115"/>
      <c r="P137" s="115"/>
      <c r="Q137" s="115"/>
      <c r="R137" s="115"/>
      <c r="S137" s="115"/>
      <c r="T137" s="115"/>
      <c r="U137" s="115"/>
    </row>
    <row r="138" spans="1:21" x14ac:dyDescent="0.25">
      <c r="A138" s="115"/>
      <c r="B138" s="115"/>
      <c r="C138" s="115"/>
      <c r="D138" s="115"/>
      <c r="E138" s="115"/>
      <c r="F138" s="115"/>
      <c r="G138" s="115"/>
      <c r="H138" s="115"/>
      <c r="I138" s="115"/>
      <c r="J138" s="115"/>
      <c r="K138" s="115"/>
      <c r="L138" s="115"/>
      <c r="M138" s="115"/>
      <c r="N138" s="115"/>
      <c r="O138" s="115"/>
      <c r="P138" s="115"/>
      <c r="Q138" s="115"/>
      <c r="R138" s="115"/>
      <c r="S138" s="115"/>
      <c r="T138" s="115"/>
      <c r="U138" s="115"/>
    </row>
    <row r="139" spans="1:21" x14ac:dyDescent="0.25">
      <c r="A139" s="115"/>
      <c r="B139" s="115"/>
      <c r="C139" s="115"/>
      <c r="D139" s="115"/>
      <c r="E139" s="115"/>
      <c r="F139" s="115"/>
      <c r="G139" s="115"/>
      <c r="H139" s="115"/>
      <c r="I139" s="115"/>
      <c r="J139" s="115"/>
      <c r="K139" s="115"/>
      <c r="L139" s="115"/>
      <c r="M139" s="115"/>
      <c r="N139" s="115"/>
      <c r="O139" s="115"/>
      <c r="P139" s="115"/>
      <c r="Q139" s="115"/>
      <c r="R139" s="115"/>
      <c r="S139" s="115"/>
      <c r="T139" s="115"/>
      <c r="U139" s="115"/>
    </row>
    <row r="140" spans="1:21" x14ac:dyDescent="0.25">
      <c r="A140" s="115"/>
      <c r="B140" s="115"/>
      <c r="C140" s="115"/>
      <c r="D140" s="115"/>
      <c r="E140" s="115"/>
      <c r="F140" s="115"/>
      <c r="G140" s="115"/>
      <c r="H140" s="115"/>
      <c r="I140" s="115"/>
      <c r="J140" s="115"/>
      <c r="K140" s="115"/>
      <c r="L140" s="115"/>
      <c r="M140" s="115"/>
      <c r="N140" s="115"/>
      <c r="O140" s="115"/>
      <c r="P140" s="115"/>
      <c r="Q140" s="115"/>
      <c r="R140" s="115"/>
      <c r="S140" s="115"/>
      <c r="T140" s="115"/>
      <c r="U140" s="115"/>
    </row>
    <row r="141" spans="1:21" x14ac:dyDescent="0.25">
      <c r="A141" s="115"/>
      <c r="B141" s="115"/>
      <c r="C141" s="115"/>
      <c r="D141" s="115"/>
      <c r="E141" s="115"/>
      <c r="F141" s="115"/>
      <c r="G141" s="115"/>
      <c r="H141" s="115"/>
      <c r="I141" s="115"/>
      <c r="J141" s="115"/>
      <c r="K141" s="115"/>
      <c r="L141" s="115"/>
      <c r="M141" s="115"/>
      <c r="N141" s="115"/>
      <c r="O141" s="115"/>
      <c r="P141" s="115"/>
      <c r="Q141" s="115"/>
      <c r="R141" s="115"/>
      <c r="S141" s="115"/>
      <c r="T141" s="115"/>
      <c r="U141" s="115"/>
    </row>
    <row r="142" spans="1:21" x14ac:dyDescent="0.25">
      <c r="A142" s="115"/>
      <c r="B142" s="115"/>
      <c r="C142" s="115"/>
      <c r="D142" s="115"/>
      <c r="E142" s="115"/>
      <c r="F142" s="115"/>
      <c r="G142" s="115"/>
      <c r="H142" s="115"/>
      <c r="I142" s="115"/>
      <c r="J142" s="115"/>
      <c r="K142" s="115"/>
      <c r="L142" s="115"/>
      <c r="M142" s="115"/>
      <c r="N142" s="115"/>
      <c r="O142" s="115"/>
      <c r="P142" s="115"/>
      <c r="Q142" s="115"/>
      <c r="R142" s="115"/>
      <c r="S142" s="115"/>
      <c r="T142" s="115"/>
      <c r="U142" s="115"/>
    </row>
    <row r="143" spans="1:21" x14ac:dyDescent="0.25">
      <c r="A143" s="115"/>
      <c r="B143" s="115"/>
      <c r="C143" s="115"/>
      <c r="D143" s="115"/>
      <c r="E143" s="115"/>
      <c r="F143" s="115"/>
      <c r="G143" s="115"/>
      <c r="H143" s="115"/>
      <c r="I143" s="115"/>
      <c r="J143" s="115"/>
      <c r="K143" s="115"/>
      <c r="L143" s="115"/>
      <c r="M143" s="115"/>
      <c r="N143" s="115"/>
      <c r="O143" s="115"/>
      <c r="P143" s="115"/>
      <c r="Q143" s="115"/>
      <c r="R143" s="115"/>
      <c r="S143" s="115"/>
      <c r="T143" s="115"/>
      <c r="U143" s="115"/>
    </row>
    <row r="144" spans="1:21" x14ac:dyDescent="0.25">
      <c r="A144" s="115"/>
      <c r="B144" s="115"/>
      <c r="C144" s="115"/>
      <c r="D144" s="115"/>
      <c r="E144" s="115"/>
      <c r="F144" s="115"/>
      <c r="G144" s="115"/>
      <c r="H144" s="115"/>
      <c r="I144" s="115"/>
      <c r="J144" s="115"/>
      <c r="K144" s="115"/>
      <c r="L144" s="115"/>
      <c r="M144" s="115"/>
      <c r="N144" s="115"/>
      <c r="O144" s="115"/>
      <c r="P144" s="115"/>
      <c r="Q144" s="115"/>
      <c r="R144" s="115"/>
      <c r="S144" s="115"/>
      <c r="T144" s="115"/>
      <c r="U144" s="115"/>
    </row>
    <row r="145" spans="1:21" x14ac:dyDescent="0.25">
      <c r="A145" s="115"/>
      <c r="B145" s="115"/>
      <c r="C145" s="115"/>
      <c r="D145" s="115"/>
      <c r="E145" s="115"/>
      <c r="F145" s="115"/>
      <c r="G145" s="115"/>
      <c r="H145" s="115"/>
      <c r="I145" s="115"/>
      <c r="J145" s="115"/>
      <c r="K145" s="115"/>
      <c r="L145" s="115"/>
      <c r="M145" s="115"/>
      <c r="N145" s="115"/>
      <c r="O145" s="115"/>
      <c r="P145" s="115"/>
      <c r="Q145" s="115"/>
      <c r="R145" s="115"/>
      <c r="S145" s="115"/>
      <c r="T145" s="115"/>
      <c r="U145" s="115"/>
    </row>
    <row r="146" spans="1:21" x14ac:dyDescent="0.25">
      <c r="A146" s="115"/>
      <c r="B146" s="115"/>
      <c r="C146" s="115"/>
      <c r="D146" s="115"/>
      <c r="E146" s="115"/>
      <c r="F146" s="115"/>
      <c r="G146" s="115"/>
      <c r="H146" s="115"/>
      <c r="I146" s="115"/>
      <c r="J146" s="115"/>
      <c r="K146" s="115"/>
      <c r="L146" s="115"/>
      <c r="M146" s="115"/>
      <c r="N146" s="115"/>
      <c r="O146" s="115"/>
      <c r="P146" s="115"/>
      <c r="Q146" s="115"/>
      <c r="R146" s="115"/>
      <c r="S146" s="115"/>
      <c r="T146" s="115"/>
      <c r="U146" s="115"/>
    </row>
    <row r="147" spans="1:21" x14ac:dyDescent="0.25">
      <c r="A147" s="115"/>
      <c r="B147" s="115"/>
      <c r="C147" s="115"/>
      <c r="D147" s="115"/>
      <c r="E147" s="115"/>
      <c r="F147" s="115"/>
      <c r="G147" s="115"/>
      <c r="H147" s="115"/>
      <c r="I147" s="115"/>
      <c r="J147" s="115"/>
      <c r="K147" s="115"/>
      <c r="L147" s="115"/>
      <c r="M147" s="115"/>
      <c r="N147" s="115"/>
      <c r="O147" s="115"/>
      <c r="P147" s="115"/>
      <c r="Q147" s="115"/>
      <c r="R147" s="115"/>
      <c r="S147" s="115"/>
      <c r="T147" s="115"/>
      <c r="U147" s="115"/>
    </row>
    <row r="148" spans="1:21" x14ac:dyDescent="0.25">
      <c r="A148" s="115"/>
      <c r="B148" s="115"/>
      <c r="C148" s="115"/>
      <c r="D148" s="115"/>
      <c r="E148" s="115"/>
      <c r="F148" s="115"/>
      <c r="G148" s="115"/>
      <c r="H148" s="115"/>
      <c r="I148" s="115"/>
      <c r="J148" s="115"/>
      <c r="K148" s="115"/>
      <c r="L148" s="115"/>
      <c r="M148" s="115"/>
      <c r="N148" s="115"/>
      <c r="O148" s="115"/>
      <c r="P148" s="115"/>
      <c r="Q148" s="115"/>
      <c r="R148" s="115"/>
      <c r="S148" s="115"/>
      <c r="T148" s="115"/>
      <c r="U148" s="115"/>
    </row>
    <row r="149" spans="1:21" x14ac:dyDescent="0.25">
      <c r="A149" s="115"/>
      <c r="B149" s="115"/>
      <c r="C149" s="115"/>
      <c r="D149" s="115"/>
      <c r="E149" s="115"/>
      <c r="F149" s="115"/>
      <c r="G149" s="115"/>
      <c r="H149" s="115"/>
      <c r="I149" s="115"/>
      <c r="J149" s="115"/>
      <c r="K149" s="115"/>
      <c r="L149" s="115"/>
      <c r="M149" s="115"/>
      <c r="N149" s="115"/>
      <c r="O149" s="115"/>
      <c r="P149" s="115"/>
      <c r="Q149" s="115"/>
      <c r="R149" s="115"/>
      <c r="S149" s="115"/>
      <c r="T149" s="115"/>
      <c r="U149" s="115"/>
    </row>
    <row r="150" spans="1:21" x14ac:dyDescent="0.25">
      <c r="A150" s="115"/>
      <c r="B150" s="115"/>
      <c r="C150" s="115"/>
      <c r="D150" s="115"/>
      <c r="E150" s="115"/>
      <c r="F150" s="115"/>
      <c r="G150" s="115"/>
      <c r="H150" s="115"/>
      <c r="I150" s="115"/>
      <c r="J150" s="115"/>
      <c r="K150" s="115"/>
      <c r="L150" s="115"/>
      <c r="M150" s="115"/>
      <c r="N150" s="115"/>
      <c r="O150" s="115"/>
      <c r="P150" s="115"/>
      <c r="Q150" s="115"/>
      <c r="R150" s="115"/>
      <c r="S150" s="115"/>
      <c r="T150" s="115"/>
      <c r="U150" s="115"/>
    </row>
    <row r="151" spans="1:21" x14ac:dyDescent="0.25">
      <c r="A151" s="115"/>
      <c r="B151" s="115"/>
      <c r="C151" s="115"/>
      <c r="D151" s="115"/>
      <c r="E151" s="115"/>
      <c r="F151" s="115"/>
      <c r="G151" s="115"/>
      <c r="H151" s="115"/>
      <c r="I151" s="115"/>
      <c r="J151" s="115"/>
      <c r="K151" s="115"/>
      <c r="L151" s="115"/>
      <c r="M151" s="115"/>
      <c r="N151" s="115"/>
      <c r="O151" s="115"/>
      <c r="P151" s="115"/>
      <c r="Q151" s="115"/>
      <c r="R151" s="115"/>
      <c r="S151" s="115"/>
      <c r="T151" s="115"/>
      <c r="U151" s="115"/>
    </row>
    <row r="152" spans="1:21" x14ac:dyDescent="0.25">
      <c r="A152" s="115"/>
      <c r="B152" s="115"/>
      <c r="C152" s="115"/>
      <c r="D152" s="115"/>
      <c r="E152" s="115"/>
      <c r="F152" s="115"/>
      <c r="G152" s="115"/>
      <c r="H152" s="115"/>
      <c r="I152" s="115"/>
      <c r="J152" s="115"/>
      <c r="K152" s="115"/>
      <c r="L152" s="115"/>
      <c r="M152" s="115"/>
      <c r="N152" s="115"/>
      <c r="O152" s="115"/>
      <c r="P152" s="115"/>
      <c r="Q152" s="115"/>
      <c r="R152" s="115"/>
      <c r="S152" s="115"/>
      <c r="T152" s="115"/>
      <c r="U152" s="115"/>
    </row>
    <row r="153" spans="1:21" x14ac:dyDescent="0.25">
      <c r="A153" s="115"/>
      <c r="B153" s="115"/>
      <c r="C153" s="115"/>
      <c r="D153" s="115"/>
      <c r="E153" s="115"/>
      <c r="F153" s="115"/>
      <c r="G153" s="115"/>
      <c r="H153" s="115"/>
      <c r="I153" s="115"/>
      <c r="J153" s="115"/>
      <c r="K153" s="115"/>
      <c r="L153" s="115"/>
      <c r="M153" s="115"/>
      <c r="N153" s="115"/>
      <c r="O153" s="115"/>
      <c r="P153" s="115"/>
      <c r="Q153" s="115"/>
      <c r="R153" s="115"/>
      <c r="S153" s="115"/>
      <c r="T153" s="115"/>
      <c r="U153" s="115"/>
    </row>
    <row r="154" spans="1:21" x14ac:dyDescent="0.25">
      <c r="A154" s="115"/>
      <c r="B154" s="115"/>
      <c r="C154" s="115"/>
      <c r="D154" s="115"/>
      <c r="E154" s="115"/>
      <c r="F154" s="115"/>
      <c r="G154" s="115"/>
      <c r="H154" s="115"/>
      <c r="I154" s="115"/>
      <c r="J154" s="115"/>
      <c r="K154" s="115"/>
      <c r="L154" s="115"/>
      <c r="M154" s="115"/>
      <c r="N154" s="115"/>
      <c r="O154" s="115"/>
      <c r="P154" s="115"/>
      <c r="Q154" s="115"/>
      <c r="R154" s="115"/>
      <c r="S154" s="115"/>
      <c r="T154" s="115"/>
      <c r="U154" s="115"/>
    </row>
    <row r="155" spans="1:21" x14ac:dyDescent="0.25">
      <c r="A155" s="115"/>
      <c r="B155" s="115"/>
      <c r="C155" s="115"/>
      <c r="D155" s="115"/>
      <c r="E155" s="115"/>
      <c r="F155" s="115"/>
      <c r="G155" s="115"/>
      <c r="H155" s="115"/>
      <c r="I155" s="115"/>
      <c r="J155" s="115"/>
      <c r="K155" s="115"/>
      <c r="L155" s="115"/>
      <c r="M155" s="115"/>
      <c r="N155" s="115"/>
      <c r="O155" s="115"/>
      <c r="P155" s="115"/>
      <c r="Q155" s="115"/>
      <c r="R155" s="115"/>
      <c r="S155" s="115"/>
      <c r="T155" s="115"/>
      <c r="U155" s="115"/>
    </row>
    <row r="156" spans="1:21" x14ac:dyDescent="0.25">
      <c r="A156" s="115"/>
      <c r="B156" s="115"/>
      <c r="C156" s="115"/>
      <c r="D156" s="115"/>
      <c r="E156" s="115"/>
      <c r="F156" s="115"/>
      <c r="G156" s="115"/>
      <c r="H156" s="115"/>
      <c r="I156" s="115"/>
      <c r="J156" s="115"/>
      <c r="K156" s="115"/>
      <c r="L156" s="115"/>
      <c r="M156" s="115"/>
      <c r="N156" s="115"/>
      <c r="O156" s="115"/>
      <c r="P156" s="115"/>
      <c r="Q156" s="115"/>
      <c r="R156" s="115"/>
      <c r="S156" s="115"/>
      <c r="T156" s="115"/>
      <c r="U156" s="115"/>
    </row>
    <row r="157" spans="1:21" x14ac:dyDescent="0.25">
      <c r="A157" s="115"/>
      <c r="B157" s="115"/>
      <c r="C157" s="115"/>
      <c r="D157" s="115"/>
      <c r="E157" s="115"/>
      <c r="F157" s="115"/>
      <c r="G157" s="115"/>
      <c r="H157" s="115"/>
      <c r="I157" s="115"/>
      <c r="J157" s="115"/>
      <c r="K157" s="115"/>
      <c r="L157" s="115"/>
      <c r="M157" s="115"/>
      <c r="N157" s="115"/>
      <c r="O157" s="115"/>
      <c r="P157" s="115"/>
      <c r="Q157" s="115"/>
      <c r="R157" s="115"/>
      <c r="S157" s="115"/>
      <c r="T157" s="115"/>
      <c r="U157" s="115"/>
    </row>
    <row r="158" spans="1:21" x14ac:dyDescent="0.25">
      <c r="A158" s="115"/>
      <c r="B158" s="115"/>
      <c r="C158" s="115"/>
      <c r="D158" s="115"/>
      <c r="E158" s="115"/>
      <c r="F158" s="115"/>
      <c r="G158" s="115"/>
      <c r="H158" s="115"/>
      <c r="I158" s="115"/>
      <c r="J158" s="115"/>
      <c r="K158" s="115"/>
      <c r="L158" s="115"/>
      <c r="M158" s="115"/>
      <c r="N158" s="115"/>
      <c r="O158" s="115"/>
      <c r="P158" s="115"/>
      <c r="Q158" s="115"/>
      <c r="R158" s="115"/>
      <c r="S158" s="115"/>
      <c r="T158" s="115"/>
      <c r="U158" s="115"/>
    </row>
    <row r="159" spans="1:21" x14ac:dyDescent="0.25">
      <c r="A159" s="115"/>
      <c r="B159" s="115"/>
      <c r="C159" s="115"/>
      <c r="D159" s="115"/>
      <c r="E159" s="115"/>
      <c r="F159" s="115"/>
      <c r="G159" s="115"/>
      <c r="H159" s="115"/>
      <c r="I159" s="115"/>
      <c r="J159" s="115"/>
      <c r="K159" s="115"/>
      <c r="L159" s="115"/>
      <c r="M159" s="115"/>
      <c r="N159" s="115"/>
      <c r="O159" s="115"/>
      <c r="P159" s="115"/>
      <c r="Q159" s="115"/>
      <c r="R159" s="115"/>
      <c r="S159" s="115"/>
      <c r="T159" s="115"/>
      <c r="U159" s="115"/>
    </row>
    <row r="160" spans="1:21" x14ac:dyDescent="0.25">
      <c r="A160" s="115"/>
      <c r="B160" s="115"/>
      <c r="C160" s="115"/>
      <c r="D160" s="115"/>
      <c r="E160" s="115"/>
      <c r="F160" s="115"/>
      <c r="G160" s="115"/>
      <c r="H160" s="115"/>
      <c r="I160" s="115"/>
      <c r="J160" s="115"/>
      <c r="K160" s="115"/>
      <c r="L160" s="115"/>
      <c r="M160" s="115"/>
      <c r="N160" s="115"/>
      <c r="O160" s="115"/>
      <c r="P160" s="115"/>
      <c r="Q160" s="115"/>
      <c r="R160" s="115"/>
      <c r="S160" s="115"/>
      <c r="T160" s="115"/>
      <c r="U160" s="115"/>
    </row>
    <row r="161" spans="1:21" x14ac:dyDescent="0.25">
      <c r="A161" s="115"/>
      <c r="B161" s="115"/>
      <c r="C161" s="115"/>
      <c r="D161" s="115"/>
      <c r="E161" s="115"/>
      <c r="F161" s="115"/>
      <c r="G161" s="115"/>
      <c r="H161" s="115"/>
      <c r="I161" s="115"/>
      <c r="J161" s="115"/>
      <c r="K161" s="115"/>
      <c r="L161" s="115"/>
      <c r="M161" s="115"/>
      <c r="N161" s="115"/>
      <c r="O161" s="115"/>
      <c r="P161" s="115"/>
      <c r="Q161" s="115"/>
      <c r="R161" s="115"/>
      <c r="S161" s="115"/>
      <c r="T161" s="115"/>
      <c r="U161" s="115"/>
    </row>
    <row r="162" spans="1:21" x14ac:dyDescent="0.25">
      <c r="A162" s="115"/>
      <c r="B162" s="115"/>
      <c r="C162" s="115"/>
      <c r="D162" s="115"/>
      <c r="E162" s="115"/>
      <c r="F162" s="115"/>
      <c r="G162" s="115"/>
      <c r="H162" s="115"/>
      <c r="I162" s="115"/>
      <c r="J162" s="115"/>
      <c r="K162" s="115"/>
      <c r="L162" s="115"/>
      <c r="M162" s="115"/>
      <c r="N162" s="115"/>
      <c r="O162" s="115"/>
      <c r="P162" s="115"/>
      <c r="Q162" s="115"/>
      <c r="R162" s="115"/>
      <c r="S162" s="115"/>
      <c r="T162" s="115"/>
      <c r="U162" s="115"/>
    </row>
    <row r="163" spans="1:21" x14ac:dyDescent="0.25">
      <c r="A163" s="115"/>
      <c r="B163" s="115"/>
      <c r="C163" s="115"/>
      <c r="D163" s="115"/>
      <c r="E163" s="115"/>
      <c r="F163" s="115"/>
      <c r="G163" s="115"/>
      <c r="H163" s="115"/>
      <c r="I163" s="115"/>
      <c r="J163" s="115"/>
      <c r="K163" s="115"/>
      <c r="L163" s="115"/>
      <c r="M163" s="115"/>
      <c r="N163" s="115"/>
      <c r="O163" s="115"/>
      <c r="P163" s="115"/>
      <c r="Q163" s="115"/>
      <c r="R163" s="115"/>
      <c r="S163" s="115"/>
      <c r="T163" s="115"/>
      <c r="U163" s="115"/>
    </row>
    <row r="164" spans="1:21" x14ac:dyDescent="0.25">
      <c r="A164" s="115"/>
      <c r="B164" s="115"/>
      <c r="C164" s="115"/>
      <c r="D164" s="115"/>
      <c r="E164" s="115"/>
      <c r="F164" s="115"/>
      <c r="G164" s="115"/>
      <c r="H164" s="115"/>
      <c r="I164" s="115"/>
      <c r="J164" s="115"/>
      <c r="K164" s="115"/>
      <c r="L164" s="115"/>
      <c r="M164" s="115"/>
      <c r="N164" s="115"/>
      <c r="O164" s="115"/>
      <c r="P164" s="115"/>
      <c r="Q164" s="115"/>
      <c r="R164" s="115"/>
      <c r="S164" s="115"/>
      <c r="T164" s="115"/>
      <c r="U164" s="115"/>
    </row>
    <row r="165" spans="1:21" x14ac:dyDescent="0.25">
      <c r="A165" s="115"/>
      <c r="B165" s="115"/>
      <c r="C165" s="115"/>
      <c r="D165" s="115"/>
      <c r="E165" s="115"/>
      <c r="F165" s="115"/>
      <c r="G165" s="115"/>
      <c r="H165" s="115"/>
      <c r="I165" s="115"/>
      <c r="J165" s="115"/>
      <c r="K165" s="115"/>
      <c r="L165" s="115"/>
      <c r="M165" s="115"/>
      <c r="N165" s="115"/>
      <c r="O165" s="115"/>
      <c r="P165" s="115"/>
      <c r="Q165" s="115"/>
      <c r="R165" s="115"/>
      <c r="S165" s="115"/>
      <c r="T165" s="115"/>
      <c r="U165" s="115"/>
    </row>
    <row r="166" spans="1:21" x14ac:dyDescent="0.25">
      <c r="A166" s="115"/>
      <c r="B166" s="115"/>
      <c r="C166" s="115"/>
      <c r="D166" s="115"/>
      <c r="E166" s="115"/>
      <c r="F166" s="115"/>
      <c r="G166" s="115"/>
      <c r="H166" s="115"/>
      <c r="I166" s="115"/>
      <c r="J166" s="115"/>
      <c r="K166" s="115"/>
      <c r="L166" s="115"/>
      <c r="M166" s="115"/>
      <c r="N166" s="115"/>
      <c r="O166" s="115"/>
      <c r="P166" s="115"/>
      <c r="Q166" s="115"/>
      <c r="R166" s="115"/>
      <c r="S166" s="115"/>
      <c r="T166" s="115"/>
      <c r="U166" s="115"/>
    </row>
    <row r="167" spans="1:21" x14ac:dyDescent="0.25">
      <c r="A167" s="115"/>
      <c r="B167" s="115"/>
      <c r="C167" s="115"/>
      <c r="D167" s="115"/>
      <c r="E167" s="115"/>
      <c r="F167" s="115"/>
      <c r="G167" s="115"/>
      <c r="H167" s="115"/>
      <c r="I167" s="115"/>
      <c r="J167" s="115"/>
      <c r="K167" s="115"/>
      <c r="L167" s="115"/>
      <c r="M167" s="115"/>
      <c r="N167" s="115"/>
      <c r="O167" s="115"/>
      <c r="P167" s="115"/>
      <c r="Q167" s="115"/>
      <c r="R167" s="115"/>
      <c r="S167" s="115"/>
      <c r="T167" s="115"/>
      <c r="U167" s="115"/>
    </row>
    <row r="168" spans="1:21" x14ac:dyDescent="0.25">
      <c r="A168" s="115"/>
      <c r="B168" s="115"/>
      <c r="C168" s="115"/>
      <c r="D168" s="115"/>
      <c r="E168" s="115"/>
      <c r="F168" s="115"/>
      <c r="G168" s="115"/>
      <c r="H168" s="115"/>
      <c r="I168" s="115"/>
      <c r="J168" s="115"/>
      <c r="K168" s="115"/>
      <c r="L168" s="115"/>
      <c r="M168" s="115"/>
      <c r="N168" s="115"/>
      <c r="O168" s="115"/>
      <c r="P168" s="115"/>
      <c r="Q168" s="115"/>
      <c r="R168" s="115"/>
      <c r="S168" s="115"/>
      <c r="T168" s="115"/>
      <c r="U168" s="115"/>
    </row>
    <row r="169" spans="1:21" x14ac:dyDescent="0.25">
      <c r="A169" s="115"/>
      <c r="B169" s="115"/>
      <c r="C169" s="115"/>
      <c r="D169" s="115"/>
      <c r="E169" s="115"/>
      <c r="F169" s="115"/>
      <c r="G169" s="115"/>
      <c r="H169" s="115"/>
      <c r="I169" s="115"/>
      <c r="J169" s="115"/>
      <c r="K169" s="115"/>
      <c r="L169" s="115"/>
      <c r="M169" s="115"/>
      <c r="N169" s="115"/>
      <c r="O169" s="115"/>
      <c r="P169" s="115"/>
      <c r="Q169" s="115"/>
      <c r="R169" s="115"/>
      <c r="S169" s="115"/>
      <c r="T169" s="115"/>
      <c r="U169" s="115"/>
    </row>
    <row r="170" spans="1:21" x14ac:dyDescent="0.25">
      <c r="A170" s="115"/>
      <c r="B170" s="115"/>
      <c r="C170" s="115"/>
      <c r="D170" s="115"/>
      <c r="E170" s="115"/>
      <c r="F170" s="115"/>
      <c r="G170" s="115"/>
      <c r="H170" s="115"/>
      <c r="I170" s="115"/>
      <c r="J170" s="115"/>
      <c r="K170" s="115"/>
      <c r="L170" s="115"/>
      <c r="M170" s="115"/>
      <c r="N170" s="115"/>
      <c r="O170" s="115"/>
      <c r="P170" s="115"/>
      <c r="Q170" s="115"/>
      <c r="R170" s="115"/>
      <c r="S170" s="115"/>
      <c r="T170" s="115"/>
      <c r="U170" s="115"/>
    </row>
    <row r="171" spans="1:21" x14ac:dyDescent="0.25">
      <c r="A171" s="115"/>
      <c r="B171" s="115"/>
      <c r="C171" s="115"/>
      <c r="D171" s="115"/>
      <c r="E171" s="115"/>
      <c r="F171" s="115"/>
      <c r="G171" s="115"/>
      <c r="H171" s="115"/>
      <c r="I171" s="115"/>
      <c r="J171" s="115"/>
      <c r="K171" s="115"/>
      <c r="L171" s="115"/>
      <c r="M171" s="115"/>
      <c r="N171" s="115"/>
      <c r="O171" s="115"/>
      <c r="P171" s="115"/>
      <c r="Q171" s="115"/>
      <c r="R171" s="115"/>
      <c r="S171" s="115"/>
      <c r="T171" s="115"/>
      <c r="U171" s="115"/>
    </row>
    <row r="172" spans="1:21" x14ac:dyDescent="0.25">
      <c r="A172" s="115"/>
      <c r="B172" s="115"/>
      <c r="C172" s="115"/>
      <c r="D172" s="115"/>
      <c r="E172" s="115"/>
      <c r="F172" s="115"/>
      <c r="G172" s="115"/>
      <c r="H172" s="115"/>
      <c r="I172" s="115"/>
      <c r="J172" s="115"/>
      <c r="K172" s="115"/>
      <c r="L172" s="115"/>
      <c r="M172" s="115"/>
      <c r="N172" s="115"/>
      <c r="O172" s="115"/>
      <c r="P172" s="115"/>
      <c r="Q172" s="115"/>
      <c r="R172" s="115"/>
      <c r="S172" s="115"/>
      <c r="T172" s="115"/>
      <c r="U172" s="115"/>
    </row>
    <row r="173" spans="1:21" x14ac:dyDescent="0.25">
      <c r="A173" s="115"/>
      <c r="B173" s="115"/>
      <c r="C173" s="115"/>
      <c r="D173" s="115"/>
      <c r="E173" s="115"/>
      <c r="F173" s="115"/>
      <c r="G173" s="115"/>
      <c r="H173" s="115"/>
      <c r="I173" s="115"/>
      <c r="J173" s="115"/>
      <c r="K173" s="115"/>
      <c r="L173" s="115"/>
      <c r="M173" s="115"/>
      <c r="N173" s="115"/>
      <c r="O173" s="115"/>
      <c r="P173" s="115"/>
      <c r="Q173" s="115"/>
      <c r="R173" s="115"/>
      <c r="S173" s="115"/>
      <c r="T173" s="115"/>
      <c r="U173" s="115"/>
    </row>
    <row r="174" spans="1:21" x14ac:dyDescent="0.25">
      <c r="A174" s="115"/>
      <c r="B174" s="115"/>
      <c r="C174" s="115"/>
      <c r="D174" s="115"/>
      <c r="E174" s="115"/>
      <c r="F174" s="115"/>
      <c r="G174" s="115"/>
      <c r="H174" s="115"/>
      <c r="I174" s="115"/>
      <c r="J174" s="115"/>
      <c r="K174" s="115"/>
      <c r="L174" s="115"/>
      <c r="M174" s="115"/>
      <c r="N174" s="115"/>
      <c r="O174" s="115"/>
      <c r="P174" s="115"/>
      <c r="Q174" s="115"/>
      <c r="R174" s="115"/>
      <c r="S174" s="115"/>
      <c r="T174" s="115"/>
      <c r="U174" s="115"/>
    </row>
    <row r="175" spans="1:21" x14ac:dyDescent="0.25">
      <c r="A175" s="115"/>
      <c r="B175" s="115"/>
      <c r="C175" s="115"/>
      <c r="D175" s="115"/>
      <c r="E175" s="115"/>
      <c r="F175" s="115"/>
      <c r="G175" s="115"/>
      <c r="H175" s="115"/>
      <c r="I175" s="115"/>
      <c r="J175" s="115"/>
      <c r="K175" s="115"/>
      <c r="L175" s="115"/>
      <c r="M175" s="115"/>
      <c r="N175" s="115"/>
      <c r="O175" s="115"/>
      <c r="P175" s="115"/>
      <c r="Q175" s="115"/>
      <c r="R175" s="115"/>
      <c r="S175" s="115"/>
      <c r="T175" s="115"/>
      <c r="U175" s="115"/>
    </row>
    <row r="176" spans="1:21" x14ac:dyDescent="0.25">
      <c r="A176" s="115"/>
      <c r="B176" s="115"/>
      <c r="C176" s="115"/>
      <c r="D176" s="115"/>
      <c r="E176" s="115"/>
      <c r="F176" s="115"/>
      <c r="G176" s="115"/>
      <c r="H176" s="115"/>
      <c r="I176" s="115"/>
      <c r="J176" s="115"/>
      <c r="K176" s="115"/>
      <c r="L176" s="115"/>
      <c r="M176" s="115"/>
      <c r="N176" s="115"/>
      <c r="O176" s="115"/>
      <c r="P176" s="115"/>
      <c r="Q176" s="115"/>
      <c r="R176" s="115"/>
      <c r="S176" s="115"/>
      <c r="T176" s="115"/>
      <c r="U176" s="115"/>
    </row>
    <row r="177" spans="1:21" x14ac:dyDescent="0.25">
      <c r="A177" s="115"/>
      <c r="B177" s="115"/>
      <c r="C177" s="115"/>
      <c r="D177" s="115"/>
      <c r="E177" s="115"/>
      <c r="F177" s="115"/>
      <c r="G177" s="115"/>
      <c r="H177" s="115"/>
      <c r="I177" s="115"/>
      <c r="J177" s="115"/>
      <c r="K177" s="115"/>
      <c r="L177" s="115"/>
      <c r="M177" s="115"/>
      <c r="N177" s="115"/>
      <c r="O177" s="115"/>
      <c r="P177" s="115"/>
      <c r="Q177" s="115"/>
      <c r="R177" s="115"/>
      <c r="S177" s="115"/>
      <c r="T177" s="115"/>
      <c r="U177" s="115"/>
    </row>
    <row r="178" spans="1:21" x14ac:dyDescent="0.25">
      <c r="A178" s="115"/>
      <c r="B178" s="115"/>
      <c r="C178" s="115"/>
      <c r="D178" s="115"/>
      <c r="E178" s="115"/>
      <c r="F178" s="115"/>
      <c r="G178" s="115"/>
      <c r="H178" s="115"/>
      <c r="I178" s="115"/>
      <c r="J178" s="115"/>
      <c r="K178" s="115"/>
      <c r="L178" s="115"/>
      <c r="M178" s="115"/>
      <c r="N178" s="115"/>
      <c r="O178" s="115"/>
      <c r="P178" s="115"/>
      <c r="Q178" s="115"/>
      <c r="R178" s="115"/>
      <c r="S178" s="115"/>
      <c r="T178" s="115"/>
      <c r="U178" s="115"/>
    </row>
    <row r="179" spans="1:21" x14ac:dyDescent="0.25">
      <c r="A179" s="115"/>
      <c r="B179" s="115"/>
      <c r="C179" s="115"/>
      <c r="D179" s="115"/>
      <c r="E179" s="115"/>
      <c r="F179" s="115"/>
      <c r="G179" s="115"/>
      <c r="H179" s="115"/>
      <c r="I179" s="115"/>
      <c r="J179" s="115"/>
      <c r="K179" s="115"/>
      <c r="L179" s="115"/>
      <c r="M179" s="115"/>
      <c r="N179" s="115"/>
      <c r="O179" s="115"/>
      <c r="P179" s="115"/>
      <c r="Q179" s="115"/>
      <c r="R179" s="115"/>
      <c r="S179" s="115"/>
      <c r="T179" s="115"/>
      <c r="U179" s="115"/>
    </row>
    <row r="180" spans="1:21" x14ac:dyDescent="0.25">
      <c r="A180" s="115"/>
      <c r="B180" s="115"/>
      <c r="C180" s="115"/>
      <c r="D180" s="115"/>
      <c r="E180" s="115"/>
      <c r="F180" s="115"/>
      <c r="G180" s="115"/>
      <c r="H180" s="115"/>
      <c r="I180" s="115"/>
      <c r="J180" s="115"/>
      <c r="K180" s="115"/>
      <c r="L180" s="115"/>
      <c r="M180" s="115"/>
      <c r="N180" s="115"/>
      <c r="O180" s="115"/>
      <c r="P180" s="115"/>
      <c r="Q180" s="115"/>
      <c r="R180" s="115"/>
      <c r="S180" s="115"/>
      <c r="T180" s="115"/>
      <c r="U180" s="115"/>
    </row>
    <row r="181" spans="1:21" x14ac:dyDescent="0.25">
      <c r="A181" s="115"/>
      <c r="B181" s="115"/>
      <c r="C181" s="115"/>
      <c r="D181" s="115"/>
      <c r="E181" s="115"/>
      <c r="F181" s="115"/>
      <c r="G181" s="115"/>
      <c r="H181" s="115"/>
      <c r="I181" s="115"/>
      <c r="J181" s="115"/>
      <c r="K181" s="115"/>
      <c r="L181" s="115"/>
      <c r="M181" s="115"/>
      <c r="N181" s="115"/>
      <c r="O181" s="115"/>
      <c r="P181" s="115"/>
      <c r="Q181" s="115"/>
      <c r="R181" s="115"/>
      <c r="S181" s="115"/>
      <c r="T181" s="115"/>
      <c r="U181" s="115"/>
    </row>
    <row r="182" spans="1:21" x14ac:dyDescent="0.25">
      <c r="A182" s="115"/>
      <c r="B182" s="115"/>
      <c r="C182" s="115"/>
      <c r="D182" s="115"/>
      <c r="E182" s="115"/>
      <c r="F182" s="115"/>
      <c r="G182" s="115"/>
      <c r="H182" s="115"/>
      <c r="I182" s="115"/>
      <c r="J182" s="115"/>
      <c r="K182" s="115"/>
      <c r="L182" s="115"/>
      <c r="M182" s="115"/>
      <c r="N182" s="115"/>
      <c r="O182" s="115"/>
      <c r="P182" s="115"/>
      <c r="Q182" s="115"/>
      <c r="R182" s="115"/>
      <c r="S182" s="115"/>
      <c r="T182" s="115"/>
      <c r="U182" s="115"/>
    </row>
    <row r="183" spans="1:21" x14ac:dyDescent="0.25">
      <c r="A183" s="115"/>
      <c r="B183" s="115"/>
      <c r="C183" s="115"/>
      <c r="D183" s="115"/>
      <c r="E183" s="115"/>
      <c r="F183" s="115"/>
      <c r="G183" s="115"/>
      <c r="H183" s="115"/>
      <c r="I183" s="115"/>
      <c r="J183" s="115"/>
      <c r="K183" s="115"/>
      <c r="L183" s="115"/>
      <c r="M183" s="115"/>
      <c r="N183" s="115"/>
      <c r="O183" s="115"/>
      <c r="P183" s="115"/>
      <c r="Q183" s="115"/>
      <c r="R183" s="115"/>
      <c r="S183" s="115"/>
      <c r="T183" s="115"/>
      <c r="U183" s="115"/>
    </row>
    <row r="184" spans="1:21" x14ac:dyDescent="0.25">
      <c r="A184" s="115"/>
      <c r="B184" s="115"/>
      <c r="C184" s="115"/>
      <c r="D184" s="115"/>
      <c r="E184" s="115"/>
      <c r="F184" s="115"/>
      <c r="G184" s="115"/>
      <c r="H184" s="115"/>
      <c r="I184" s="115"/>
      <c r="J184" s="115"/>
      <c r="K184" s="115"/>
      <c r="L184" s="115"/>
      <c r="M184" s="115"/>
      <c r="N184" s="115"/>
      <c r="O184" s="115"/>
      <c r="P184" s="115"/>
      <c r="Q184" s="115"/>
      <c r="R184" s="115"/>
      <c r="S184" s="115"/>
      <c r="T184" s="115"/>
      <c r="U184" s="115"/>
    </row>
    <row r="185" spans="1:21" x14ac:dyDescent="0.25">
      <c r="A185" s="115"/>
      <c r="B185" s="115"/>
      <c r="C185" s="115"/>
      <c r="D185" s="115"/>
      <c r="E185" s="115"/>
      <c r="F185" s="115"/>
      <c r="G185" s="115"/>
      <c r="H185" s="115"/>
      <c r="I185" s="115"/>
      <c r="J185" s="115"/>
      <c r="K185" s="115"/>
      <c r="L185" s="115"/>
      <c r="M185" s="115"/>
      <c r="N185" s="115"/>
      <c r="O185" s="115"/>
      <c r="P185" s="115"/>
      <c r="Q185" s="115"/>
      <c r="R185" s="115"/>
      <c r="S185" s="115"/>
      <c r="T185" s="115"/>
      <c r="U185" s="115"/>
    </row>
    <row r="186" spans="1:21" x14ac:dyDescent="0.25">
      <c r="A186" s="115"/>
      <c r="B186" s="115"/>
      <c r="C186" s="115"/>
      <c r="D186" s="115"/>
      <c r="E186" s="115"/>
      <c r="F186" s="115"/>
      <c r="G186" s="115"/>
      <c r="H186" s="115"/>
      <c r="I186" s="115"/>
      <c r="J186" s="115"/>
      <c r="K186" s="115"/>
      <c r="L186" s="115"/>
      <c r="M186" s="115"/>
      <c r="N186" s="115"/>
      <c r="O186" s="115"/>
      <c r="P186" s="115"/>
      <c r="Q186" s="115"/>
      <c r="R186" s="115"/>
      <c r="S186" s="115"/>
      <c r="T186" s="115"/>
      <c r="U186" s="115"/>
    </row>
    <row r="187" spans="1:21" x14ac:dyDescent="0.25">
      <c r="A187" s="115"/>
      <c r="B187" s="115"/>
      <c r="C187" s="115"/>
      <c r="D187" s="115"/>
      <c r="E187" s="115"/>
      <c r="F187" s="115"/>
      <c r="G187" s="115"/>
      <c r="H187" s="115"/>
      <c r="I187" s="115"/>
      <c r="J187" s="115"/>
      <c r="K187" s="115"/>
      <c r="L187" s="115"/>
      <c r="M187" s="115"/>
      <c r="N187" s="115"/>
      <c r="O187" s="115"/>
      <c r="P187" s="115"/>
      <c r="Q187" s="115"/>
      <c r="R187" s="115"/>
      <c r="S187" s="115"/>
      <c r="T187" s="115"/>
      <c r="U187" s="115"/>
    </row>
    <row r="188" spans="1:21" x14ac:dyDescent="0.25">
      <c r="A188" s="115"/>
      <c r="B188" s="115"/>
      <c r="C188" s="115"/>
      <c r="D188" s="115"/>
      <c r="E188" s="115"/>
      <c r="F188" s="115"/>
      <c r="G188" s="115"/>
      <c r="H188" s="115"/>
      <c r="I188" s="115"/>
      <c r="J188" s="115"/>
      <c r="K188" s="115"/>
      <c r="L188" s="115"/>
      <c r="M188" s="115"/>
      <c r="N188" s="115"/>
      <c r="O188" s="115"/>
      <c r="P188" s="115"/>
      <c r="Q188" s="115"/>
      <c r="R188" s="115"/>
      <c r="S188" s="115"/>
      <c r="T188" s="115"/>
      <c r="U188" s="115"/>
    </row>
    <row r="189" spans="1:21" x14ac:dyDescent="0.25">
      <c r="A189" s="115"/>
      <c r="B189" s="115"/>
      <c r="C189" s="115"/>
      <c r="D189" s="115"/>
      <c r="E189" s="115"/>
      <c r="F189" s="115"/>
      <c r="G189" s="115"/>
      <c r="H189" s="115"/>
      <c r="I189" s="115"/>
      <c r="J189" s="115"/>
      <c r="K189" s="115"/>
      <c r="L189" s="115"/>
      <c r="M189" s="115"/>
      <c r="N189" s="115"/>
      <c r="O189" s="115"/>
      <c r="P189" s="115"/>
      <c r="Q189" s="115"/>
      <c r="R189" s="115"/>
      <c r="S189" s="115"/>
      <c r="T189" s="115"/>
      <c r="U189" s="115"/>
    </row>
    <row r="190" spans="1:21" x14ac:dyDescent="0.25">
      <c r="A190" s="115"/>
      <c r="B190" s="115"/>
      <c r="C190" s="115"/>
      <c r="D190" s="115"/>
      <c r="E190" s="115"/>
      <c r="F190" s="115"/>
      <c r="G190" s="115"/>
      <c r="H190" s="115"/>
      <c r="I190" s="115"/>
      <c r="J190" s="115"/>
      <c r="K190" s="115"/>
      <c r="L190" s="115"/>
      <c r="M190" s="115"/>
      <c r="N190" s="115"/>
      <c r="O190" s="115"/>
      <c r="P190" s="115"/>
      <c r="Q190" s="115"/>
      <c r="R190" s="115"/>
      <c r="S190" s="115"/>
      <c r="T190" s="115"/>
      <c r="U190" s="115"/>
    </row>
    <row r="191" spans="1:21" x14ac:dyDescent="0.25">
      <c r="A191" s="115"/>
      <c r="B191" s="115"/>
      <c r="C191" s="115"/>
      <c r="D191" s="115"/>
      <c r="E191" s="115"/>
      <c r="F191" s="115"/>
      <c r="G191" s="115"/>
      <c r="H191" s="115"/>
      <c r="I191" s="115"/>
      <c r="J191" s="115"/>
      <c r="K191" s="115"/>
      <c r="L191" s="115"/>
      <c r="M191" s="115"/>
      <c r="N191" s="115"/>
      <c r="O191" s="115"/>
      <c r="P191" s="115"/>
      <c r="Q191" s="115"/>
      <c r="R191" s="115"/>
      <c r="S191" s="115"/>
      <c r="T191" s="115"/>
      <c r="U191" s="115"/>
    </row>
    <row r="192" spans="1:21" x14ac:dyDescent="0.25">
      <c r="A192" s="115"/>
      <c r="B192" s="115"/>
      <c r="C192" s="115"/>
      <c r="D192" s="115"/>
      <c r="E192" s="115"/>
      <c r="F192" s="115"/>
      <c r="G192" s="115"/>
      <c r="H192" s="115"/>
      <c r="I192" s="115"/>
      <c r="J192" s="115"/>
      <c r="K192" s="115"/>
      <c r="L192" s="115"/>
      <c r="M192" s="115"/>
      <c r="N192" s="115"/>
      <c r="O192" s="115"/>
      <c r="P192" s="115"/>
      <c r="Q192" s="115"/>
      <c r="R192" s="115"/>
      <c r="S192" s="115"/>
      <c r="T192" s="115"/>
      <c r="U192" s="115"/>
    </row>
    <row r="193" spans="1:21" x14ac:dyDescent="0.25">
      <c r="A193" s="115"/>
      <c r="B193" s="115"/>
      <c r="C193" s="115"/>
      <c r="D193" s="115"/>
      <c r="E193" s="115"/>
      <c r="F193" s="115"/>
      <c r="G193" s="115"/>
      <c r="H193" s="115"/>
      <c r="I193" s="115"/>
      <c r="J193" s="115"/>
      <c r="K193" s="115"/>
      <c r="L193" s="115"/>
      <c r="M193" s="115"/>
      <c r="N193" s="115"/>
      <c r="O193" s="115"/>
      <c r="P193" s="115"/>
      <c r="Q193" s="115"/>
      <c r="R193" s="115"/>
      <c r="S193" s="115"/>
      <c r="T193" s="115"/>
      <c r="U193" s="115"/>
    </row>
    <row r="194" spans="1:21" x14ac:dyDescent="0.25">
      <c r="A194" s="115"/>
      <c r="B194" s="115"/>
      <c r="C194" s="115"/>
      <c r="D194" s="115"/>
      <c r="E194" s="115"/>
      <c r="F194" s="115"/>
      <c r="G194" s="115"/>
      <c r="H194" s="115"/>
      <c r="I194" s="115"/>
      <c r="J194" s="115"/>
      <c r="K194" s="115"/>
      <c r="L194" s="115"/>
      <c r="M194" s="115"/>
      <c r="N194" s="115"/>
      <c r="O194" s="115"/>
      <c r="P194" s="115"/>
      <c r="Q194" s="115"/>
      <c r="R194" s="115"/>
      <c r="S194" s="115"/>
      <c r="T194" s="115"/>
      <c r="U194" s="115"/>
    </row>
    <row r="195" spans="1:21" x14ac:dyDescent="0.25">
      <c r="A195" s="115"/>
      <c r="B195" s="115"/>
      <c r="C195" s="115"/>
      <c r="D195" s="115"/>
      <c r="E195" s="115"/>
      <c r="F195" s="115"/>
      <c r="G195" s="115"/>
      <c r="H195" s="115"/>
      <c r="I195" s="115"/>
      <c r="J195" s="115"/>
      <c r="K195" s="115"/>
      <c r="L195" s="115"/>
      <c r="M195" s="115"/>
      <c r="N195" s="115"/>
      <c r="O195" s="115"/>
      <c r="P195" s="115"/>
      <c r="Q195" s="115"/>
      <c r="R195" s="115"/>
      <c r="S195" s="115"/>
      <c r="T195" s="115"/>
      <c r="U195" s="115"/>
    </row>
    <row r="196" spans="1:21" x14ac:dyDescent="0.25">
      <c r="A196" s="115"/>
      <c r="B196" s="115"/>
      <c r="C196" s="115"/>
      <c r="D196" s="115"/>
      <c r="E196" s="115"/>
      <c r="F196" s="115"/>
      <c r="G196" s="115"/>
      <c r="H196" s="115"/>
      <c r="I196" s="115"/>
      <c r="J196" s="115"/>
      <c r="K196" s="115"/>
      <c r="L196" s="115"/>
      <c r="M196" s="115"/>
      <c r="N196" s="115"/>
      <c r="O196" s="115"/>
      <c r="P196" s="115"/>
      <c r="Q196" s="115"/>
      <c r="R196" s="115"/>
      <c r="S196" s="115"/>
      <c r="T196" s="115"/>
      <c r="U196" s="115"/>
    </row>
    <row r="197" spans="1:21" x14ac:dyDescent="0.25">
      <c r="A197" s="115"/>
      <c r="B197" s="115"/>
      <c r="C197" s="115"/>
      <c r="D197" s="115"/>
      <c r="E197" s="115"/>
      <c r="F197" s="115"/>
      <c r="G197" s="115"/>
      <c r="H197" s="115"/>
      <c r="I197" s="115"/>
      <c r="J197" s="115"/>
      <c r="K197" s="115"/>
      <c r="L197" s="115"/>
      <c r="M197" s="115"/>
      <c r="N197" s="115"/>
      <c r="O197" s="115"/>
      <c r="P197" s="115"/>
      <c r="Q197" s="115"/>
      <c r="R197" s="115"/>
      <c r="S197" s="115"/>
      <c r="T197" s="115"/>
      <c r="U197" s="115"/>
    </row>
    <row r="198" spans="1:21" x14ac:dyDescent="0.25">
      <c r="A198" s="115"/>
      <c r="B198" s="115"/>
      <c r="C198" s="115"/>
      <c r="D198" s="115"/>
      <c r="E198" s="115"/>
      <c r="F198" s="115"/>
      <c r="G198" s="115"/>
      <c r="H198" s="115"/>
      <c r="I198" s="115"/>
      <c r="J198" s="115"/>
      <c r="K198" s="115"/>
      <c r="L198" s="115"/>
      <c r="M198" s="115"/>
      <c r="N198" s="115"/>
      <c r="O198" s="115"/>
      <c r="P198" s="115"/>
      <c r="Q198" s="115"/>
      <c r="R198" s="115"/>
      <c r="S198" s="115"/>
      <c r="T198" s="115"/>
      <c r="U198" s="115"/>
    </row>
    <row r="199" spans="1:21" x14ac:dyDescent="0.25">
      <c r="A199" s="115"/>
      <c r="B199" s="115"/>
      <c r="C199" s="115"/>
      <c r="D199" s="115"/>
      <c r="E199" s="115"/>
      <c r="F199" s="115"/>
      <c r="G199" s="115"/>
      <c r="H199" s="115"/>
      <c r="I199" s="115"/>
      <c r="J199" s="115"/>
      <c r="K199" s="115"/>
      <c r="L199" s="115"/>
      <c r="M199" s="115"/>
      <c r="N199" s="115"/>
      <c r="O199" s="115"/>
      <c r="P199" s="115"/>
      <c r="Q199" s="115"/>
      <c r="R199" s="115"/>
      <c r="S199" s="115"/>
      <c r="T199" s="115"/>
      <c r="U199" s="115"/>
    </row>
    <row r="200" spans="1:21" x14ac:dyDescent="0.25">
      <c r="A200" s="115"/>
      <c r="B200" s="115"/>
      <c r="C200" s="115"/>
      <c r="D200" s="115"/>
      <c r="E200" s="115"/>
      <c r="F200" s="115"/>
      <c r="G200" s="115"/>
      <c r="H200" s="115"/>
      <c r="I200" s="115"/>
      <c r="J200" s="115"/>
      <c r="K200" s="115"/>
      <c r="L200" s="115"/>
      <c r="M200" s="115"/>
      <c r="N200" s="115"/>
      <c r="O200" s="115"/>
      <c r="P200" s="115"/>
      <c r="Q200" s="115"/>
      <c r="R200" s="115"/>
      <c r="S200" s="115"/>
      <c r="T200" s="115"/>
      <c r="U200" s="115"/>
    </row>
    <row r="201" spans="1:21" x14ac:dyDescent="0.25">
      <c r="A201" s="115"/>
      <c r="B201" s="115"/>
      <c r="C201" s="115"/>
      <c r="D201" s="115"/>
      <c r="E201" s="115"/>
      <c r="F201" s="115"/>
      <c r="G201" s="115"/>
      <c r="H201" s="115"/>
      <c r="I201" s="115"/>
      <c r="J201" s="115"/>
      <c r="K201" s="115"/>
      <c r="L201" s="115"/>
      <c r="M201" s="115"/>
      <c r="N201" s="115"/>
      <c r="O201" s="115"/>
      <c r="P201" s="115"/>
      <c r="Q201" s="115"/>
      <c r="R201" s="115"/>
      <c r="S201" s="115"/>
      <c r="T201" s="115"/>
      <c r="U201" s="115"/>
    </row>
    <row r="202" spans="1:21" x14ac:dyDescent="0.25">
      <c r="A202" s="115"/>
      <c r="B202" s="115"/>
      <c r="C202" s="115"/>
      <c r="D202" s="115"/>
      <c r="E202" s="115"/>
      <c r="F202" s="115"/>
      <c r="G202" s="115"/>
      <c r="H202" s="115"/>
      <c r="I202" s="115"/>
      <c r="J202" s="115"/>
      <c r="K202" s="115"/>
      <c r="L202" s="115"/>
      <c r="M202" s="115"/>
      <c r="N202" s="115"/>
      <c r="O202" s="115"/>
      <c r="P202" s="115"/>
      <c r="Q202" s="115"/>
      <c r="R202" s="115"/>
      <c r="S202" s="115"/>
      <c r="T202" s="115"/>
      <c r="U202" s="115"/>
    </row>
    <row r="203" spans="1:21" x14ac:dyDescent="0.25">
      <c r="A203" s="115"/>
      <c r="B203" s="115"/>
      <c r="C203" s="115"/>
      <c r="D203" s="115"/>
      <c r="E203" s="115"/>
      <c r="F203" s="115"/>
      <c r="G203" s="115"/>
      <c r="H203" s="115"/>
      <c r="I203" s="115"/>
      <c r="J203" s="115"/>
      <c r="K203" s="115"/>
      <c r="L203" s="115"/>
      <c r="M203" s="115"/>
      <c r="N203" s="115"/>
      <c r="O203" s="115"/>
      <c r="P203" s="115"/>
      <c r="Q203" s="115"/>
      <c r="R203" s="115"/>
      <c r="S203" s="115"/>
      <c r="T203" s="115"/>
      <c r="U203" s="115"/>
    </row>
    <row r="204" spans="1:21" x14ac:dyDescent="0.25">
      <c r="A204" s="115"/>
      <c r="B204" s="115"/>
      <c r="C204" s="115"/>
      <c r="D204" s="115"/>
      <c r="E204" s="115"/>
      <c r="F204" s="115"/>
      <c r="G204" s="115"/>
      <c r="H204" s="115"/>
      <c r="I204" s="115"/>
      <c r="J204" s="115"/>
      <c r="K204" s="115"/>
      <c r="L204" s="115"/>
      <c r="M204" s="115"/>
      <c r="N204" s="115"/>
      <c r="O204" s="115"/>
      <c r="P204" s="115"/>
      <c r="Q204" s="115"/>
      <c r="R204" s="115"/>
      <c r="S204" s="115"/>
      <c r="T204" s="115"/>
      <c r="U204" s="115"/>
    </row>
    <row r="205" spans="1:21" x14ac:dyDescent="0.25">
      <c r="A205" s="115"/>
      <c r="B205" s="115"/>
      <c r="C205" s="115"/>
      <c r="D205" s="115"/>
      <c r="E205" s="115"/>
      <c r="F205" s="115"/>
      <c r="G205" s="115"/>
      <c r="H205" s="115"/>
      <c r="I205" s="115"/>
      <c r="J205" s="115"/>
      <c r="K205" s="115"/>
      <c r="L205" s="115"/>
      <c r="M205" s="115"/>
      <c r="N205" s="115"/>
      <c r="O205" s="115"/>
      <c r="P205" s="115"/>
      <c r="Q205" s="115"/>
      <c r="R205" s="115"/>
      <c r="S205" s="115"/>
      <c r="T205" s="115"/>
      <c r="U205" s="115"/>
    </row>
    <row r="206" spans="1:21" x14ac:dyDescent="0.25">
      <c r="A206" s="115"/>
      <c r="B206" s="115"/>
      <c r="C206" s="115"/>
      <c r="D206" s="115"/>
      <c r="E206" s="115"/>
      <c r="F206" s="115"/>
      <c r="G206" s="115"/>
      <c r="H206" s="115"/>
      <c r="I206" s="115"/>
      <c r="J206" s="115"/>
      <c r="K206" s="115"/>
      <c r="L206" s="115"/>
      <c r="M206" s="115"/>
      <c r="N206" s="115"/>
      <c r="O206" s="115"/>
      <c r="P206" s="115"/>
      <c r="Q206" s="115"/>
      <c r="R206" s="115"/>
      <c r="S206" s="115"/>
      <c r="T206" s="115"/>
      <c r="U206" s="115"/>
    </row>
    <row r="207" spans="1:21" x14ac:dyDescent="0.25">
      <c r="A207" s="115"/>
      <c r="B207" s="115"/>
      <c r="C207" s="115"/>
      <c r="D207" s="115"/>
      <c r="E207" s="115"/>
      <c r="F207" s="115"/>
      <c r="G207" s="115"/>
      <c r="H207" s="115"/>
      <c r="I207" s="115"/>
      <c r="J207" s="115"/>
      <c r="K207" s="115"/>
      <c r="L207" s="115"/>
      <c r="M207" s="115"/>
      <c r="N207" s="115"/>
      <c r="O207" s="115"/>
      <c r="P207" s="115"/>
      <c r="Q207" s="115"/>
      <c r="R207" s="115"/>
      <c r="S207" s="115"/>
      <c r="T207" s="115"/>
      <c r="U207" s="115"/>
    </row>
    <row r="208" spans="1:21" x14ac:dyDescent="0.25">
      <c r="A208" s="115"/>
      <c r="B208" s="115"/>
      <c r="C208" s="115"/>
      <c r="D208" s="115"/>
      <c r="E208" s="115"/>
      <c r="F208" s="115"/>
      <c r="G208" s="115"/>
      <c r="H208" s="115"/>
      <c r="I208" s="115"/>
      <c r="J208" s="115"/>
      <c r="K208" s="115"/>
      <c r="L208" s="115"/>
      <c r="M208" s="115"/>
      <c r="N208" s="115"/>
      <c r="O208" s="115"/>
      <c r="P208" s="115"/>
      <c r="Q208" s="115"/>
      <c r="R208" s="115"/>
      <c r="S208" s="115"/>
      <c r="T208" s="115"/>
      <c r="U208" s="115"/>
    </row>
    <row r="209" spans="1:21" x14ac:dyDescent="0.25">
      <c r="A209" s="115"/>
      <c r="B209" s="115"/>
      <c r="C209" s="115"/>
      <c r="D209" s="115"/>
      <c r="E209" s="115"/>
      <c r="F209" s="115"/>
      <c r="G209" s="115"/>
      <c r="H209" s="115"/>
      <c r="I209" s="115"/>
      <c r="J209" s="115"/>
      <c r="K209" s="115"/>
      <c r="L209" s="115"/>
      <c r="M209" s="115"/>
      <c r="N209" s="115"/>
      <c r="O209" s="115"/>
      <c r="P209" s="115"/>
      <c r="Q209" s="115"/>
      <c r="R209" s="115"/>
      <c r="S209" s="115"/>
      <c r="T209" s="115"/>
      <c r="U209" s="115"/>
    </row>
    <row r="210" spans="1:21" x14ac:dyDescent="0.25">
      <c r="A210" s="115"/>
      <c r="B210" s="115"/>
      <c r="C210" s="115"/>
      <c r="D210" s="115"/>
      <c r="E210" s="115"/>
      <c r="F210" s="115"/>
      <c r="G210" s="115"/>
      <c r="H210" s="115"/>
      <c r="I210" s="115"/>
      <c r="J210" s="115"/>
      <c r="K210" s="115"/>
      <c r="L210" s="115"/>
      <c r="M210" s="115"/>
      <c r="N210" s="115"/>
      <c r="O210" s="115"/>
      <c r="P210" s="115"/>
      <c r="Q210" s="115"/>
      <c r="R210" s="115"/>
      <c r="S210" s="115"/>
      <c r="T210" s="115"/>
      <c r="U210" s="115"/>
    </row>
    <row r="211" spans="1:21" x14ac:dyDescent="0.25">
      <c r="A211" s="115"/>
      <c r="B211" s="115"/>
      <c r="C211" s="115"/>
      <c r="D211" s="115"/>
      <c r="E211" s="115"/>
      <c r="F211" s="115"/>
      <c r="G211" s="115"/>
      <c r="H211" s="115"/>
      <c r="I211" s="115"/>
      <c r="J211" s="115"/>
      <c r="K211" s="115"/>
      <c r="L211" s="115"/>
      <c r="M211" s="115"/>
      <c r="N211" s="115"/>
      <c r="O211" s="115"/>
      <c r="P211" s="115"/>
      <c r="Q211" s="115"/>
      <c r="R211" s="115"/>
      <c r="S211" s="115"/>
      <c r="T211" s="115"/>
      <c r="U211" s="115"/>
    </row>
    <row r="212" spans="1:21" x14ac:dyDescent="0.25">
      <c r="A212" s="115"/>
      <c r="B212" s="115"/>
      <c r="C212" s="115"/>
      <c r="D212" s="115"/>
      <c r="E212" s="115"/>
      <c r="F212" s="115"/>
      <c r="G212" s="115"/>
      <c r="H212" s="115"/>
      <c r="I212" s="115"/>
      <c r="J212" s="115"/>
      <c r="K212" s="115"/>
      <c r="L212" s="115"/>
      <c r="M212" s="115"/>
      <c r="N212" s="115"/>
      <c r="O212" s="115"/>
      <c r="P212" s="115"/>
      <c r="Q212" s="115"/>
      <c r="R212" s="115"/>
      <c r="S212" s="115"/>
      <c r="T212" s="115"/>
      <c r="U212" s="115"/>
    </row>
    <row r="213" spans="1:21" x14ac:dyDescent="0.25">
      <c r="A213" s="115"/>
      <c r="B213" s="115"/>
      <c r="C213" s="115"/>
      <c r="D213" s="115"/>
      <c r="E213" s="115"/>
      <c r="F213" s="115"/>
      <c r="G213" s="115"/>
      <c r="H213" s="115"/>
      <c r="I213" s="115"/>
      <c r="J213" s="115"/>
      <c r="K213" s="115"/>
      <c r="L213" s="115"/>
      <c r="M213" s="115"/>
      <c r="N213" s="115"/>
      <c r="O213" s="115"/>
      <c r="P213" s="115"/>
      <c r="Q213" s="115"/>
      <c r="R213" s="115"/>
      <c r="S213" s="115"/>
      <c r="T213" s="115"/>
      <c r="U213" s="115"/>
    </row>
    <row r="214" spans="1:21" x14ac:dyDescent="0.25">
      <c r="A214" s="115"/>
      <c r="B214" s="115"/>
      <c r="C214" s="115"/>
      <c r="D214" s="115"/>
      <c r="E214" s="115"/>
      <c r="F214" s="115"/>
      <c r="G214" s="115"/>
      <c r="H214" s="115"/>
      <c r="I214" s="115"/>
      <c r="J214" s="115"/>
      <c r="K214" s="115"/>
      <c r="L214" s="115"/>
      <c r="M214" s="115"/>
      <c r="N214" s="115"/>
      <c r="O214" s="115"/>
      <c r="P214" s="115"/>
      <c r="Q214" s="115"/>
      <c r="R214" s="115"/>
      <c r="S214" s="115"/>
      <c r="T214" s="115"/>
      <c r="U214" s="115"/>
    </row>
    <row r="215" spans="1:21" x14ac:dyDescent="0.25">
      <c r="A215" s="115"/>
      <c r="B215" s="115"/>
      <c r="C215" s="115"/>
      <c r="D215" s="115"/>
      <c r="E215" s="115"/>
      <c r="F215" s="115"/>
      <c r="G215" s="115"/>
      <c r="H215" s="115"/>
      <c r="I215" s="115"/>
      <c r="J215" s="115"/>
      <c r="K215" s="115"/>
      <c r="L215" s="115"/>
      <c r="M215" s="115"/>
      <c r="N215" s="115"/>
      <c r="O215" s="115"/>
      <c r="P215" s="115"/>
      <c r="Q215" s="115"/>
      <c r="R215" s="115"/>
      <c r="S215" s="115"/>
      <c r="T215" s="115"/>
      <c r="U215" s="115"/>
    </row>
    <row r="216" spans="1:21" x14ac:dyDescent="0.25">
      <c r="A216" s="115"/>
      <c r="B216" s="115"/>
      <c r="C216" s="115"/>
      <c r="D216" s="115"/>
      <c r="E216" s="115"/>
      <c r="F216" s="115"/>
      <c r="G216" s="115"/>
      <c r="H216" s="115"/>
      <c r="I216" s="115"/>
      <c r="J216" s="115"/>
      <c r="K216" s="115"/>
      <c r="L216" s="115"/>
      <c r="M216" s="115"/>
      <c r="N216" s="115"/>
      <c r="O216" s="115"/>
      <c r="P216" s="115"/>
      <c r="Q216" s="115"/>
      <c r="R216" s="115"/>
      <c r="S216" s="115"/>
      <c r="T216" s="115"/>
      <c r="U216" s="115"/>
    </row>
    <row r="217" spans="1:21" x14ac:dyDescent="0.25">
      <c r="A217" s="115"/>
      <c r="B217" s="115"/>
      <c r="C217" s="115"/>
      <c r="D217" s="115"/>
      <c r="E217" s="115"/>
      <c r="F217" s="115"/>
      <c r="G217" s="115"/>
      <c r="H217" s="115"/>
      <c r="I217" s="115"/>
      <c r="J217" s="115"/>
      <c r="K217" s="115"/>
      <c r="L217" s="115"/>
      <c r="M217" s="115"/>
      <c r="N217" s="115"/>
      <c r="O217" s="115"/>
      <c r="P217" s="115"/>
      <c r="Q217" s="115"/>
      <c r="R217" s="115"/>
      <c r="S217" s="115"/>
      <c r="T217" s="115"/>
      <c r="U217" s="115"/>
    </row>
    <row r="218" spans="1:21" x14ac:dyDescent="0.25">
      <c r="A218" s="115"/>
      <c r="B218" s="115"/>
      <c r="C218" s="115"/>
      <c r="D218" s="115"/>
      <c r="E218" s="115"/>
      <c r="F218" s="115"/>
      <c r="G218" s="115"/>
      <c r="H218" s="115"/>
      <c r="I218" s="115"/>
      <c r="J218" s="115"/>
      <c r="K218" s="115"/>
      <c r="L218" s="115"/>
      <c r="M218" s="115"/>
      <c r="N218" s="115"/>
      <c r="O218" s="115"/>
      <c r="P218" s="115"/>
      <c r="Q218" s="115"/>
      <c r="R218" s="115"/>
      <c r="S218" s="115"/>
      <c r="T218" s="115"/>
      <c r="U218" s="115"/>
    </row>
    <row r="219" spans="1:21" x14ac:dyDescent="0.25">
      <c r="A219" s="115"/>
      <c r="B219" s="115"/>
      <c r="C219" s="115"/>
      <c r="D219" s="115"/>
      <c r="E219" s="115"/>
      <c r="F219" s="115"/>
      <c r="G219" s="115"/>
      <c r="H219" s="115"/>
      <c r="I219" s="115"/>
      <c r="J219" s="115"/>
      <c r="K219" s="115"/>
      <c r="L219" s="115"/>
      <c r="M219" s="115"/>
      <c r="N219" s="115"/>
      <c r="O219" s="115"/>
      <c r="P219" s="115"/>
      <c r="Q219" s="115"/>
      <c r="R219" s="115"/>
      <c r="S219" s="115"/>
      <c r="T219" s="115"/>
      <c r="U219" s="115"/>
    </row>
    <row r="220" spans="1:21" x14ac:dyDescent="0.25">
      <c r="A220" s="115"/>
      <c r="B220" s="115"/>
      <c r="C220" s="115"/>
      <c r="D220" s="115"/>
      <c r="E220" s="115"/>
      <c r="F220" s="115"/>
      <c r="G220" s="115"/>
      <c r="H220" s="115"/>
      <c r="I220" s="115"/>
      <c r="J220" s="115"/>
      <c r="K220" s="115"/>
      <c r="L220" s="115"/>
      <c r="M220" s="115"/>
      <c r="N220" s="115"/>
      <c r="O220" s="115"/>
      <c r="P220" s="115"/>
      <c r="Q220" s="115"/>
      <c r="R220" s="115"/>
      <c r="S220" s="115"/>
      <c r="T220" s="115"/>
      <c r="U220" s="115"/>
    </row>
    <row r="221" spans="1:21" x14ac:dyDescent="0.25">
      <c r="A221" s="115"/>
      <c r="B221" s="115"/>
      <c r="C221" s="115"/>
      <c r="D221" s="115"/>
      <c r="E221" s="115"/>
      <c r="F221" s="115"/>
      <c r="G221" s="115"/>
      <c r="H221" s="115"/>
      <c r="I221" s="115"/>
      <c r="J221" s="115"/>
      <c r="K221" s="115"/>
      <c r="L221" s="115"/>
      <c r="M221" s="115"/>
      <c r="N221" s="115"/>
      <c r="O221" s="115"/>
      <c r="P221" s="115"/>
      <c r="Q221" s="115"/>
      <c r="R221" s="115"/>
      <c r="S221" s="115"/>
      <c r="T221" s="115"/>
      <c r="U221" s="115"/>
    </row>
    <row r="222" spans="1:21" x14ac:dyDescent="0.25">
      <c r="A222" s="115"/>
      <c r="B222" s="115"/>
      <c r="C222" s="115"/>
      <c r="D222" s="115"/>
      <c r="E222" s="115"/>
      <c r="F222" s="115"/>
      <c r="G222" s="115"/>
      <c r="H222" s="115"/>
      <c r="I222" s="115"/>
      <c r="J222" s="115"/>
      <c r="K222" s="115"/>
      <c r="L222" s="115"/>
      <c r="M222" s="115"/>
      <c r="N222" s="115"/>
      <c r="O222" s="115"/>
      <c r="P222" s="115"/>
      <c r="Q222" s="115"/>
      <c r="R222" s="115"/>
      <c r="S222" s="115"/>
      <c r="T222" s="115"/>
      <c r="U222" s="115"/>
    </row>
    <row r="223" spans="1:21" x14ac:dyDescent="0.25">
      <c r="A223" s="115"/>
      <c r="B223" s="115"/>
      <c r="C223" s="115"/>
      <c r="D223" s="115"/>
      <c r="E223" s="115"/>
      <c r="F223" s="115"/>
      <c r="G223" s="115"/>
      <c r="H223" s="115"/>
      <c r="I223" s="115"/>
      <c r="J223" s="115"/>
      <c r="K223" s="115"/>
      <c r="L223" s="115"/>
      <c r="M223" s="115"/>
      <c r="N223" s="115"/>
      <c r="O223" s="115"/>
      <c r="P223" s="115"/>
      <c r="Q223" s="115"/>
      <c r="R223" s="115"/>
      <c r="S223" s="115"/>
      <c r="T223" s="115"/>
      <c r="U223" s="115"/>
    </row>
    <row r="224" spans="1:21" x14ac:dyDescent="0.25">
      <c r="A224" s="115"/>
      <c r="B224" s="115"/>
      <c r="C224" s="115"/>
      <c r="D224" s="115"/>
      <c r="E224" s="115"/>
      <c r="F224" s="115"/>
      <c r="G224" s="115"/>
      <c r="H224" s="115"/>
      <c r="I224" s="115"/>
      <c r="J224" s="115"/>
      <c r="K224" s="115"/>
      <c r="L224" s="115"/>
      <c r="M224" s="115"/>
      <c r="N224" s="115"/>
      <c r="O224" s="115"/>
      <c r="P224" s="115"/>
      <c r="Q224" s="115"/>
      <c r="R224" s="115"/>
      <c r="S224" s="115"/>
      <c r="T224" s="115"/>
      <c r="U224" s="115"/>
    </row>
    <row r="225" spans="1:21" x14ac:dyDescent="0.25">
      <c r="A225" s="115"/>
      <c r="B225" s="115"/>
      <c r="C225" s="115"/>
      <c r="D225" s="115"/>
      <c r="E225" s="115"/>
      <c r="F225" s="115"/>
      <c r="G225" s="115"/>
      <c r="H225" s="115"/>
      <c r="I225" s="115"/>
      <c r="J225" s="115"/>
      <c r="K225" s="115"/>
      <c r="L225" s="115"/>
      <c r="M225" s="115"/>
      <c r="N225" s="115"/>
      <c r="O225" s="115"/>
      <c r="P225" s="115"/>
      <c r="Q225" s="115"/>
      <c r="R225" s="115"/>
      <c r="S225" s="115"/>
      <c r="T225" s="115"/>
      <c r="U225" s="115"/>
    </row>
    <row r="226" spans="1:21" x14ac:dyDescent="0.25">
      <c r="A226" s="115"/>
      <c r="B226" s="115"/>
      <c r="C226" s="115"/>
      <c r="D226" s="115"/>
      <c r="E226" s="115"/>
      <c r="F226" s="115"/>
      <c r="G226" s="115"/>
      <c r="H226" s="115"/>
      <c r="I226" s="115"/>
      <c r="J226" s="115"/>
      <c r="K226" s="115"/>
      <c r="L226" s="115"/>
      <c r="M226" s="115"/>
      <c r="N226" s="115"/>
      <c r="O226" s="115"/>
      <c r="P226" s="115"/>
      <c r="Q226" s="115"/>
      <c r="R226" s="115"/>
      <c r="S226" s="115"/>
      <c r="T226" s="115"/>
      <c r="U226" s="115"/>
    </row>
    <row r="227" spans="1:21" x14ac:dyDescent="0.25">
      <c r="A227" s="115"/>
      <c r="B227" s="115"/>
      <c r="C227" s="115"/>
      <c r="D227" s="115"/>
      <c r="E227" s="115"/>
      <c r="F227" s="115"/>
      <c r="G227" s="115"/>
      <c r="H227" s="115"/>
      <c r="I227" s="115"/>
      <c r="J227" s="115"/>
      <c r="K227" s="115"/>
      <c r="L227" s="115"/>
      <c r="M227" s="115"/>
      <c r="N227" s="115"/>
      <c r="O227" s="115"/>
      <c r="P227" s="115"/>
      <c r="Q227" s="115"/>
      <c r="R227" s="115"/>
      <c r="S227" s="115"/>
      <c r="T227" s="115"/>
      <c r="U227" s="115"/>
    </row>
    <row r="228" spans="1:21" x14ac:dyDescent="0.25">
      <c r="A228" s="115"/>
      <c r="B228" s="115"/>
      <c r="C228" s="115"/>
      <c r="D228" s="115"/>
      <c r="E228" s="115"/>
      <c r="F228" s="115"/>
      <c r="G228" s="115"/>
      <c r="H228" s="115"/>
      <c r="I228" s="115"/>
      <c r="J228" s="115"/>
      <c r="K228" s="115"/>
      <c r="L228" s="115"/>
      <c r="M228" s="115"/>
      <c r="N228" s="115"/>
      <c r="O228" s="115"/>
      <c r="P228" s="115"/>
      <c r="Q228" s="115"/>
      <c r="R228" s="115"/>
      <c r="S228" s="115"/>
      <c r="T228" s="115"/>
      <c r="U228" s="115"/>
    </row>
    <row r="229" spans="1:21" x14ac:dyDescent="0.25">
      <c r="A229" s="115"/>
      <c r="B229" s="115"/>
      <c r="C229" s="115"/>
      <c r="D229" s="115"/>
      <c r="E229" s="115"/>
      <c r="F229" s="115"/>
      <c r="G229" s="115"/>
      <c r="H229" s="115"/>
      <c r="I229" s="115"/>
      <c r="J229" s="115"/>
      <c r="K229" s="115"/>
      <c r="L229" s="115"/>
      <c r="M229" s="115"/>
      <c r="N229" s="115"/>
      <c r="O229" s="115"/>
      <c r="P229" s="115"/>
      <c r="Q229" s="115"/>
      <c r="R229" s="115"/>
      <c r="S229" s="115"/>
      <c r="T229" s="115"/>
      <c r="U229" s="115"/>
    </row>
    <row r="230" spans="1:21" x14ac:dyDescent="0.25">
      <c r="A230" s="115"/>
      <c r="B230" s="115"/>
      <c r="C230" s="115"/>
      <c r="D230" s="115"/>
      <c r="E230" s="115"/>
      <c r="F230" s="115"/>
      <c r="G230" s="115"/>
      <c r="H230" s="115"/>
      <c r="I230" s="115"/>
      <c r="J230" s="115"/>
      <c r="K230" s="115"/>
      <c r="L230" s="115"/>
      <c r="M230" s="115"/>
      <c r="N230" s="115"/>
      <c r="O230" s="115"/>
      <c r="P230" s="115"/>
      <c r="Q230" s="115"/>
      <c r="R230" s="115"/>
      <c r="S230" s="115"/>
      <c r="T230" s="115"/>
      <c r="U230" s="115"/>
    </row>
    <row r="231" spans="1:21" x14ac:dyDescent="0.25">
      <c r="A231" s="115"/>
      <c r="B231" s="115"/>
      <c r="C231" s="115"/>
      <c r="D231" s="115"/>
      <c r="E231" s="115"/>
      <c r="F231" s="115"/>
      <c r="G231" s="115"/>
      <c r="H231" s="115"/>
      <c r="I231" s="115"/>
      <c r="J231" s="115"/>
      <c r="K231" s="115"/>
      <c r="L231" s="115"/>
      <c r="M231" s="115"/>
      <c r="N231" s="115"/>
      <c r="O231" s="115"/>
      <c r="P231" s="115"/>
      <c r="Q231" s="115"/>
      <c r="R231" s="115"/>
      <c r="S231" s="115"/>
      <c r="T231" s="115"/>
      <c r="U231" s="115"/>
    </row>
    <row r="232" spans="1:21" x14ac:dyDescent="0.25">
      <c r="A232" s="115"/>
      <c r="B232" s="115"/>
      <c r="C232" s="115"/>
      <c r="D232" s="115"/>
      <c r="E232" s="115"/>
      <c r="F232" s="115"/>
      <c r="G232" s="115"/>
      <c r="H232" s="115"/>
      <c r="I232" s="115"/>
      <c r="J232" s="115"/>
      <c r="K232" s="115"/>
      <c r="L232" s="115"/>
      <c r="M232" s="115"/>
      <c r="N232" s="115"/>
      <c r="O232" s="115"/>
      <c r="P232" s="115"/>
      <c r="Q232" s="115"/>
      <c r="R232" s="115"/>
      <c r="S232" s="115"/>
      <c r="T232" s="115"/>
      <c r="U232" s="115"/>
    </row>
    <row r="233" spans="1:21" x14ac:dyDescent="0.25">
      <c r="A233" s="115"/>
      <c r="B233" s="115"/>
      <c r="C233" s="115"/>
      <c r="D233" s="115"/>
      <c r="E233" s="115"/>
      <c r="F233" s="115"/>
      <c r="G233" s="115"/>
      <c r="H233" s="115"/>
      <c r="I233" s="115"/>
      <c r="J233" s="115"/>
      <c r="K233" s="115"/>
      <c r="L233" s="115"/>
      <c r="M233" s="115"/>
      <c r="N233" s="115"/>
      <c r="O233" s="115"/>
      <c r="P233" s="115"/>
      <c r="Q233" s="115"/>
      <c r="R233" s="115"/>
      <c r="S233" s="115"/>
      <c r="T233" s="115"/>
      <c r="U233" s="115"/>
    </row>
    <row r="234" spans="1:21" x14ac:dyDescent="0.25">
      <c r="A234" s="115"/>
      <c r="B234" s="115"/>
      <c r="C234" s="115"/>
      <c r="D234" s="115"/>
      <c r="E234" s="115"/>
      <c r="F234" s="115"/>
      <c r="G234" s="115"/>
      <c r="H234" s="115"/>
      <c r="I234" s="115"/>
      <c r="J234" s="115"/>
      <c r="K234" s="115"/>
      <c r="L234" s="115"/>
      <c r="M234" s="115"/>
      <c r="N234" s="115"/>
      <c r="O234" s="115"/>
      <c r="P234" s="115"/>
      <c r="Q234" s="115"/>
      <c r="R234" s="115"/>
      <c r="S234" s="115"/>
      <c r="T234" s="115"/>
      <c r="U234" s="115"/>
    </row>
    <row r="235" spans="1:21" x14ac:dyDescent="0.25">
      <c r="A235" s="115"/>
      <c r="B235" s="115"/>
      <c r="C235" s="115"/>
      <c r="D235" s="115"/>
      <c r="E235" s="115"/>
      <c r="F235" s="115"/>
      <c r="G235" s="115"/>
      <c r="H235" s="115"/>
      <c r="I235" s="115"/>
      <c r="J235" s="115"/>
      <c r="K235" s="115"/>
      <c r="L235" s="115"/>
      <c r="M235" s="115"/>
      <c r="N235" s="115"/>
      <c r="O235" s="115"/>
      <c r="P235" s="115"/>
      <c r="Q235" s="115"/>
      <c r="R235" s="115"/>
      <c r="S235" s="115"/>
      <c r="T235" s="115"/>
      <c r="U235" s="115"/>
    </row>
    <row r="236" spans="1:21" x14ac:dyDescent="0.25">
      <c r="A236" s="115"/>
      <c r="B236" s="115"/>
      <c r="C236" s="115"/>
      <c r="D236" s="115"/>
      <c r="E236" s="115"/>
      <c r="F236" s="115"/>
      <c r="G236" s="115"/>
      <c r="H236" s="115"/>
      <c r="I236" s="115"/>
      <c r="J236" s="115"/>
      <c r="K236" s="115"/>
      <c r="L236" s="115"/>
      <c r="M236" s="115"/>
      <c r="N236" s="115"/>
      <c r="O236" s="115"/>
      <c r="P236" s="115"/>
      <c r="Q236" s="115"/>
      <c r="R236" s="115"/>
      <c r="S236" s="115"/>
      <c r="T236" s="115"/>
      <c r="U236" s="115"/>
    </row>
    <row r="237" spans="1:21" x14ac:dyDescent="0.25">
      <c r="A237" s="115"/>
      <c r="B237" s="115"/>
      <c r="C237" s="115"/>
      <c r="D237" s="115"/>
      <c r="E237" s="115"/>
      <c r="F237" s="115"/>
      <c r="G237" s="115"/>
      <c r="H237" s="115"/>
      <c r="I237" s="115"/>
      <c r="J237" s="115"/>
      <c r="K237" s="115"/>
      <c r="L237" s="115"/>
      <c r="M237" s="115"/>
      <c r="N237" s="115"/>
      <c r="O237" s="115"/>
      <c r="P237" s="115"/>
      <c r="Q237" s="115"/>
      <c r="R237" s="115"/>
      <c r="S237" s="115"/>
      <c r="T237" s="115"/>
      <c r="U237" s="115"/>
    </row>
    <row r="238" spans="1:21" x14ac:dyDescent="0.25">
      <c r="A238" s="115"/>
      <c r="B238" s="115"/>
      <c r="C238" s="115"/>
      <c r="D238" s="115"/>
      <c r="E238" s="115"/>
      <c r="F238" s="115"/>
      <c r="G238" s="115"/>
      <c r="H238" s="115"/>
      <c r="I238" s="115"/>
      <c r="J238" s="115"/>
      <c r="K238" s="115"/>
      <c r="L238" s="115"/>
      <c r="M238" s="115"/>
      <c r="N238" s="115"/>
      <c r="O238" s="115"/>
      <c r="P238" s="115"/>
      <c r="Q238" s="115"/>
      <c r="R238" s="115"/>
      <c r="S238" s="115"/>
      <c r="T238" s="115"/>
      <c r="U238" s="115"/>
    </row>
    <row r="239" spans="1:21" x14ac:dyDescent="0.25">
      <c r="A239" s="115"/>
      <c r="B239" s="115"/>
      <c r="C239" s="115"/>
      <c r="D239" s="115"/>
      <c r="E239" s="115"/>
      <c r="F239" s="115"/>
      <c r="G239" s="115"/>
      <c r="H239" s="115"/>
      <c r="I239" s="115"/>
      <c r="J239" s="115"/>
      <c r="K239" s="115"/>
      <c r="L239" s="115"/>
      <c r="M239" s="115"/>
      <c r="N239" s="115"/>
      <c r="O239" s="115"/>
      <c r="P239" s="115"/>
      <c r="Q239" s="115"/>
      <c r="R239" s="115"/>
      <c r="S239" s="115"/>
      <c r="T239" s="115"/>
      <c r="U239" s="115"/>
    </row>
    <row r="240" spans="1:21" x14ac:dyDescent="0.25">
      <c r="A240" s="115"/>
      <c r="B240" s="115"/>
      <c r="C240" s="115"/>
      <c r="D240" s="115"/>
      <c r="E240" s="115"/>
      <c r="F240" s="115"/>
      <c r="G240" s="115"/>
      <c r="H240" s="115"/>
      <c r="I240" s="115"/>
      <c r="J240" s="115"/>
      <c r="K240" s="115"/>
      <c r="L240" s="115"/>
      <c r="M240" s="115"/>
      <c r="N240" s="115"/>
      <c r="O240" s="115"/>
      <c r="P240" s="115"/>
      <c r="Q240" s="115"/>
      <c r="R240" s="115"/>
      <c r="S240" s="115"/>
      <c r="T240" s="115"/>
      <c r="U240" s="115"/>
    </row>
    <row r="241" spans="1:21" x14ac:dyDescent="0.25">
      <c r="A241" s="115"/>
      <c r="B241" s="115"/>
      <c r="C241" s="115"/>
      <c r="D241" s="115"/>
      <c r="E241" s="115"/>
      <c r="F241" s="115"/>
      <c r="G241" s="115"/>
      <c r="H241" s="115"/>
      <c r="I241" s="115"/>
      <c r="J241" s="115"/>
      <c r="K241" s="115"/>
      <c r="L241" s="115"/>
      <c r="M241" s="115"/>
      <c r="N241" s="115"/>
      <c r="O241" s="115"/>
      <c r="P241" s="115"/>
      <c r="Q241" s="115"/>
      <c r="R241" s="115"/>
      <c r="S241" s="115"/>
      <c r="T241" s="115"/>
      <c r="U241" s="115"/>
    </row>
    <row r="242" spans="1:21" x14ac:dyDescent="0.25">
      <c r="A242" s="115"/>
      <c r="B242" s="115"/>
      <c r="C242" s="115"/>
      <c r="D242" s="115"/>
      <c r="E242" s="115"/>
      <c r="F242" s="115"/>
      <c r="G242" s="115"/>
      <c r="H242" s="115"/>
      <c r="I242" s="115"/>
      <c r="J242" s="115"/>
      <c r="K242" s="115"/>
      <c r="L242" s="115"/>
      <c r="M242" s="115"/>
      <c r="N242" s="115"/>
      <c r="O242" s="115"/>
      <c r="P242" s="115"/>
      <c r="Q242" s="115"/>
      <c r="R242" s="115"/>
      <c r="S242" s="115"/>
      <c r="T242" s="115"/>
      <c r="U242" s="115"/>
    </row>
    <row r="243" spans="1:21" x14ac:dyDescent="0.25">
      <c r="A243" s="115"/>
      <c r="B243" s="115"/>
      <c r="C243" s="115"/>
      <c r="D243" s="115"/>
      <c r="E243" s="115"/>
      <c r="F243" s="115"/>
      <c r="G243" s="115"/>
      <c r="H243" s="115"/>
      <c r="I243" s="115"/>
      <c r="J243" s="115"/>
      <c r="K243" s="115"/>
      <c r="L243" s="115"/>
      <c r="M243" s="115"/>
      <c r="N243" s="115"/>
      <c r="O243" s="115"/>
      <c r="P243" s="115"/>
      <c r="Q243" s="115"/>
      <c r="R243" s="115"/>
      <c r="S243" s="115"/>
      <c r="T243" s="115"/>
      <c r="U243" s="115"/>
    </row>
    <row r="244" spans="1:21" x14ac:dyDescent="0.25">
      <c r="A244" s="115"/>
      <c r="B244" s="115"/>
      <c r="C244" s="115"/>
      <c r="D244" s="115"/>
      <c r="E244" s="115"/>
      <c r="F244" s="115"/>
      <c r="G244" s="115"/>
      <c r="H244" s="115"/>
      <c r="I244" s="115"/>
      <c r="J244" s="115"/>
      <c r="K244" s="115"/>
      <c r="L244" s="115"/>
      <c r="M244" s="115"/>
      <c r="N244" s="115"/>
      <c r="O244" s="115"/>
      <c r="P244" s="115"/>
      <c r="Q244" s="115"/>
      <c r="R244" s="115"/>
      <c r="S244" s="115"/>
      <c r="T244" s="115"/>
      <c r="U244" s="115"/>
    </row>
    <row r="245" spans="1:21" x14ac:dyDescent="0.25">
      <c r="A245" s="115"/>
      <c r="B245" s="115"/>
      <c r="C245" s="115"/>
      <c r="D245" s="115"/>
      <c r="E245" s="115"/>
      <c r="F245" s="115"/>
      <c r="G245" s="115"/>
      <c r="H245" s="115"/>
      <c r="I245" s="115"/>
      <c r="J245" s="115"/>
      <c r="K245" s="115"/>
      <c r="L245" s="115"/>
      <c r="M245" s="115"/>
      <c r="N245" s="115"/>
      <c r="O245" s="115"/>
      <c r="P245" s="115"/>
      <c r="Q245" s="115"/>
      <c r="R245" s="115"/>
      <c r="S245" s="115"/>
      <c r="T245" s="115"/>
      <c r="U245" s="115"/>
    </row>
    <row r="246" spans="1:21" x14ac:dyDescent="0.25">
      <c r="A246" s="115"/>
      <c r="B246" s="115"/>
      <c r="C246" s="115"/>
      <c r="D246" s="115"/>
      <c r="E246" s="115"/>
      <c r="F246" s="115"/>
      <c r="G246" s="115"/>
      <c r="H246" s="115"/>
      <c r="I246" s="115"/>
      <c r="J246" s="115"/>
      <c r="K246" s="115"/>
      <c r="L246" s="115"/>
      <c r="M246" s="115"/>
      <c r="N246" s="115"/>
      <c r="O246" s="115"/>
      <c r="P246" s="115"/>
      <c r="Q246" s="115"/>
      <c r="R246" s="115"/>
      <c r="S246" s="115"/>
      <c r="T246" s="115"/>
      <c r="U246" s="115"/>
    </row>
    <row r="247" spans="1:21" x14ac:dyDescent="0.25">
      <c r="A247" s="115"/>
      <c r="B247" s="115"/>
      <c r="C247" s="115"/>
      <c r="D247" s="115"/>
      <c r="E247" s="115"/>
      <c r="F247" s="115"/>
      <c r="G247" s="115"/>
      <c r="H247" s="115"/>
      <c r="I247" s="115"/>
      <c r="J247" s="115"/>
      <c r="K247" s="115"/>
      <c r="L247" s="115"/>
      <c r="M247" s="115"/>
      <c r="N247" s="115"/>
      <c r="O247" s="115"/>
      <c r="P247" s="115"/>
      <c r="Q247" s="115"/>
      <c r="R247" s="115"/>
      <c r="S247" s="115"/>
      <c r="T247" s="115"/>
      <c r="U247" s="115"/>
    </row>
    <row r="248" spans="1:21" x14ac:dyDescent="0.25">
      <c r="A248" s="115"/>
      <c r="B248" s="115"/>
      <c r="C248" s="115"/>
      <c r="D248" s="115"/>
      <c r="E248" s="115"/>
      <c r="F248" s="115"/>
      <c r="G248" s="115"/>
      <c r="H248" s="115"/>
      <c r="I248" s="115"/>
      <c r="J248" s="115"/>
      <c r="K248" s="115"/>
      <c r="L248" s="115"/>
      <c r="M248" s="115"/>
      <c r="N248" s="115"/>
      <c r="O248" s="115"/>
      <c r="P248" s="115"/>
      <c r="Q248" s="115"/>
      <c r="R248" s="115"/>
      <c r="S248" s="115"/>
      <c r="T248" s="115"/>
      <c r="U248" s="115"/>
    </row>
    <row r="249" spans="1:21" x14ac:dyDescent="0.25">
      <c r="A249" s="115"/>
      <c r="B249" s="115"/>
      <c r="C249" s="115"/>
      <c r="D249" s="115"/>
      <c r="E249" s="115"/>
      <c r="F249" s="115"/>
      <c r="G249" s="115"/>
      <c r="H249" s="115"/>
      <c r="I249" s="115"/>
      <c r="J249" s="115"/>
      <c r="K249" s="115"/>
      <c r="L249" s="115"/>
      <c r="M249" s="115"/>
      <c r="N249" s="115"/>
      <c r="O249" s="115"/>
      <c r="P249" s="115"/>
      <c r="Q249" s="115"/>
      <c r="R249" s="115"/>
      <c r="S249" s="115"/>
      <c r="T249" s="115"/>
      <c r="U249" s="115"/>
    </row>
    <row r="250" spans="1:21" x14ac:dyDescent="0.25">
      <c r="A250" s="115"/>
      <c r="B250" s="115"/>
      <c r="C250" s="115"/>
      <c r="D250" s="115"/>
      <c r="E250" s="115"/>
      <c r="F250" s="115"/>
      <c r="G250" s="115"/>
      <c r="H250" s="115"/>
      <c r="I250" s="115"/>
      <c r="J250" s="115"/>
      <c r="K250" s="115"/>
      <c r="L250" s="115"/>
      <c r="M250" s="115"/>
      <c r="N250" s="115"/>
      <c r="O250" s="115"/>
      <c r="P250" s="115"/>
      <c r="Q250" s="115"/>
      <c r="R250" s="115"/>
      <c r="S250" s="115"/>
      <c r="T250" s="115"/>
      <c r="U250" s="115"/>
    </row>
    <row r="251" spans="1:21" x14ac:dyDescent="0.25">
      <c r="A251" s="115"/>
      <c r="B251" s="115"/>
      <c r="C251" s="115"/>
      <c r="D251" s="115"/>
      <c r="E251" s="115"/>
      <c r="F251" s="115"/>
      <c r="G251" s="115"/>
      <c r="H251" s="115"/>
      <c r="I251" s="115"/>
      <c r="J251" s="115"/>
      <c r="K251" s="115"/>
      <c r="L251" s="115"/>
      <c r="M251" s="115"/>
      <c r="N251" s="115"/>
      <c r="O251" s="115"/>
      <c r="P251" s="115"/>
      <c r="Q251" s="115"/>
      <c r="R251" s="115"/>
      <c r="S251" s="115"/>
      <c r="T251" s="115"/>
      <c r="U251" s="115"/>
    </row>
    <row r="252" spans="1:21" x14ac:dyDescent="0.25">
      <c r="A252" s="115"/>
      <c r="B252" s="115"/>
      <c r="C252" s="115"/>
      <c r="D252" s="115"/>
      <c r="E252" s="115"/>
      <c r="F252" s="115"/>
      <c r="G252" s="115"/>
      <c r="H252" s="115"/>
      <c r="I252" s="115"/>
      <c r="J252" s="115"/>
      <c r="K252" s="115"/>
      <c r="L252" s="115"/>
      <c r="M252" s="115"/>
      <c r="N252" s="115"/>
      <c r="O252" s="115"/>
      <c r="P252" s="115"/>
      <c r="Q252" s="115"/>
      <c r="R252" s="115"/>
      <c r="S252" s="115"/>
      <c r="T252" s="115"/>
      <c r="U252" s="115"/>
    </row>
    <row r="253" spans="1:21" x14ac:dyDescent="0.25">
      <c r="A253" s="115"/>
      <c r="B253" s="115"/>
      <c r="C253" s="115"/>
      <c r="D253" s="115"/>
      <c r="E253" s="115"/>
      <c r="F253" s="115"/>
      <c r="G253" s="115"/>
      <c r="H253" s="115"/>
      <c r="I253" s="115"/>
      <c r="J253" s="115"/>
      <c r="K253" s="115"/>
      <c r="L253" s="115"/>
      <c r="M253" s="115"/>
      <c r="N253" s="115"/>
      <c r="O253" s="115"/>
      <c r="P253" s="115"/>
      <c r="Q253" s="115"/>
      <c r="R253" s="115"/>
      <c r="S253" s="115"/>
      <c r="T253" s="115"/>
      <c r="U253" s="115"/>
    </row>
    <row r="254" spans="1:21" x14ac:dyDescent="0.25">
      <c r="A254" s="115"/>
      <c r="B254" s="115"/>
      <c r="C254" s="115"/>
      <c r="D254" s="115"/>
      <c r="E254" s="115"/>
      <c r="F254" s="115"/>
      <c r="G254" s="115"/>
      <c r="H254" s="115"/>
      <c r="I254" s="115"/>
      <c r="J254" s="115"/>
      <c r="K254" s="115"/>
      <c r="L254" s="115"/>
      <c r="M254" s="115"/>
      <c r="N254" s="115"/>
      <c r="O254" s="115"/>
      <c r="P254" s="115"/>
      <c r="Q254" s="115"/>
      <c r="R254" s="115"/>
      <c r="S254" s="115"/>
      <c r="T254" s="115"/>
      <c r="U254" s="115"/>
    </row>
    <row r="255" spans="1:21" x14ac:dyDescent="0.25">
      <c r="A255" s="115"/>
      <c r="B255" s="115"/>
      <c r="C255" s="115"/>
      <c r="D255" s="115"/>
      <c r="E255" s="115"/>
      <c r="F255" s="115"/>
      <c r="G255" s="115"/>
      <c r="H255" s="115"/>
      <c r="I255" s="115"/>
      <c r="J255" s="115"/>
      <c r="K255" s="115"/>
      <c r="L255" s="115"/>
      <c r="M255" s="115"/>
      <c r="N255" s="115"/>
      <c r="O255" s="115"/>
      <c r="P255" s="115"/>
      <c r="Q255" s="115"/>
      <c r="R255" s="115"/>
      <c r="S255" s="115"/>
      <c r="T255" s="115"/>
      <c r="U255" s="115"/>
    </row>
    <row r="256" spans="1:21" x14ac:dyDescent="0.25">
      <c r="A256" s="115"/>
      <c r="B256" s="115"/>
      <c r="C256" s="115"/>
      <c r="D256" s="115"/>
      <c r="E256" s="115"/>
      <c r="F256" s="115"/>
      <c r="G256" s="115"/>
      <c r="H256" s="115"/>
      <c r="I256" s="115"/>
      <c r="J256" s="115"/>
      <c r="K256" s="115"/>
      <c r="L256" s="115"/>
      <c r="M256" s="115"/>
      <c r="N256" s="115"/>
      <c r="O256" s="115"/>
      <c r="P256" s="115"/>
      <c r="Q256" s="115"/>
      <c r="R256" s="115"/>
      <c r="S256" s="115"/>
      <c r="T256" s="115"/>
      <c r="U256" s="115"/>
    </row>
    <row r="257" spans="1:21" x14ac:dyDescent="0.25">
      <c r="A257" s="115"/>
      <c r="B257" s="115"/>
      <c r="C257" s="115"/>
      <c r="D257" s="115"/>
      <c r="E257" s="115"/>
      <c r="F257" s="115"/>
      <c r="G257" s="115"/>
      <c r="H257" s="115"/>
      <c r="I257" s="115"/>
      <c r="J257" s="115"/>
      <c r="K257" s="115"/>
      <c r="L257" s="115"/>
      <c r="M257" s="115"/>
      <c r="N257" s="115"/>
      <c r="O257" s="115"/>
      <c r="P257" s="115"/>
      <c r="Q257" s="115"/>
      <c r="R257" s="115"/>
      <c r="S257" s="115"/>
      <c r="T257" s="115"/>
      <c r="U257" s="115"/>
    </row>
    <row r="258" spans="1:21" x14ac:dyDescent="0.25">
      <c r="A258" s="115"/>
      <c r="B258" s="115"/>
      <c r="C258" s="115"/>
      <c r="D258" s="115"/>
      <c r="E258" s="115"/>
      <c r="F258" s="115"/>
      <c r="G258" s="115"/>
      <c r="H258" s="115"/>
      <c r="I258" s="115"/>
      <c r="J258" s="115"/>
      <c r="K258" s="115"/>
      <c r="L258" s="115"/>
      <c r="M258" s="115"/>
      <c r="N258" s="115"/>
      <c r="O258" s="115"/>
      <c r="P258" s="115"/>
      <c r="Q258" s="115"/>
      <c r="R258" s="115"/>
      <c r="S258" s="115"/>
      <c r="T258" s="115"/>
      <c r="U258" s="115"/>
    </row>
    <row r="259" spans="1:21" x14ac:dyDescent="0.25">
      <c r="A259" s="115"/>
      <c r="B259" s="115"/>
      <c r="C259" s="115"/>
      <c r="D259" s="115"/>
      <c r="E259" s="115"/>
      <c r="F259" s="115"/>
      <c r="G259" s="115"/>
      <c r="H259" s="115"/>
      <c r="I259" s="115"/>
      <c r="J259" s="115"/>
      <c r="K259" s="115"/>
      <c r="L259" s="115"/>
      <c r="M259" s="115"/>
      <c r="N259" s="115"/>
      <c r="O259" s="115"/>
      <c r="P259" s="115"/>
      <c r="Q259" s="115"/>
      <c r="R259" s="115"/>
      <c r="S259" s="115"/>
      <c r="T259" s="115"/>
      <c r="U259" s="115"/>
    </row>
    <row r="260" spans="1:21" x14ac:dyDescent="0.25">
      <c r="A260" s="115"/>
      <c r="B260" s="115"/>
      <c r="C260" s="115"/>
      <c r="D260" s="115"/>
      <c r="E260" s="115"/>
      <c r="F260" s="115"/>
      <c r="G260" s="115"/>
      <c r="H260" s="115"/>
      <c r="I260" s="115"/>
      <c r="J260" s="115"/>
      <c r="K260" s="115"/>
      <c r="L260" s="115"/>
      <c r="M260" s="115"/>
      <c r="N260" s="115"/>
      <c r="O260" s="115"/>
      <c r="P260" s="115"/>
      <c r="Q260" s="115"/>
      <c r="R260" s="115"/>
      <c r="S260" s="115"/>
      <c r="T260" s="115"/>
      <c r="U260" s="115"/>
    </row>
    <row r="261" spans="1:21" x14ac:dyDescent="0.25">
      <c r="A261" s="115"/>
      <c r="B261" s="115"/>
      <c r="C261" s="115"/>
      <c r="D261" s="115"/>
      <c r="E261" s="115"/>
      <c r="F261" s="115"/>
      <c r="G261" s="115"/>
      <c r="H261" s="115"/>
      <c r="I261" s="115"/>
      <c r="J261" s="115"/>
      <c r="K261" s="115"/>
      <c r="L261" s="115"/>
      <c r="M261" s="115"/>
      <c r="N261" s="115"/>
      <c r="O261" s="115"/>
      <c r="P261" s="115"/>
      <c r="Q261" s="115"/>
      <c r="R261" s="115"/>
      <c r="S261" s="115"/>
      <c r="T261" s="115"/>
      <c r="U261" s="115"/>
    </row>
    <row r="262" spans="1:21" x14ac:dyDescent="0.25">
      <c r="A262" s="115"/>
      <c r="B262" s="115"/>
      <c r="C262" s="115"/>
      <c r="D262" s="115"/>
      <c r="E262" s="115"/>
      <c r="F262" s="115"/>
      <c r="G262" s="115"/>
      <c r="H262" s="115"/>
      <c r="I262" s="115"/>
      <c r="J262" s="115"/>
      <c r="K262" s="115"/>
      <c r="L262" s="115"/>
      <c r="M262" s="115"/>
      <c r="N262" s="115"/>
      <c r="O262" s="115"/>
      <c r="P262" s="115"/>
      <c r="Q262" s="115"/>
      <c r="R262" s="115"/>
      <c r="S262" s="115"/>
      <c r="T262" s="115"/>
      <c r="U262" s="115"/>
    </row>
    <row r="263" spans="1:21" x14ac:dyDescent="0.25">
      <c r="A263" s="115"/>
      <c r="B263" s="115"/>
      <c r="C263" s="115"/>
      <c r="D263" s="115"/>
      <c r="E263" s="115"/>
      <c r="F263" s="115"/>
      <c r="G263" s="115"/>
      <c r="H263" s="115"/>
      <c r="I263" s="115"/>
      <c r="J263" s="115"/>
      <c r="K263" s="115"/>
      <c r="L263" s="115"/>
      <c r="M263" s="115"/>
      <c r="N263" s="115"/>
      <c r="O263" s="115"/>
      <c r="P263" s="115"/>
      <c r="Q263" s="115"/>
      <c r="R263" s="115"/>
      <c r="S263" s="115"/>
      <c r="T263" s="115"/>
      <c r="U263" s="115"/>
    </row>
    <row r="264" spans="1:21" x14ac:dyDescent="0.25">
      <c r="A264" s="115"/>
      <c r="B264" s="115"/>
      <c r="C264" s="115"/>
      <c r="D264" s="115"/>
      <c r="E264" s="115"/>
      <c r="F264" s="115"/>
      <c r="G264" s="115"/>
      <c r="H264" s="115"/>
      <c r="I264" s="115"/>
      <c r="J264" s="115"/>
      <c r="K264" s="115"/>
      <c r="L264" s="115"/>
      <c r="M264" s="115"/>
      <c r="N264" s="115"/>
      <c r="O264" s="115"/>
      <c r="P264" s="115"/>
      <c r="Q264" s="115"/>
      <c r="R264" s="115"/>
      <c r="S264" s="115"/>
      <c r="T264" s="115"/>
      <c r="U264" s="115"/>
    </row>
    <row r="265" spans="1:21" x14ac:dyDescent="0.25">
      <c r="A265" s="115"/>
      <c r="B265" s="115"/>
      <c r="C265" s="115"/>
      <c r="D265" s="115"/>
      <c r="E265" s="115"/>
      <c r="F265" s="115"/>
      <c r="G265" s="115"/>
      <c r="H265" s="115"/>
      <c r="I265" s="115"/>
      <c r="J265" s="115"/>
      <c r="K265" s="115"/>
      <c r="L265" s="115"/>
      <c r="M265" s="115"/>
      <c r="N265" s="115"/>
      <c r="O265" s="115"/>
      <c r="P265" s="115"/>
      <c r="Q265" s="115"/>
      <c r="R265" s="115"/>
      <c r="S265" s="115"/>
      <c r="T265" s="115"/>
      <c r="U265" s="115"/>
    </row>
    <row r="266" spans="1:21" x14ac:dyDescent="0.25">
      <c r="A266" s="115"/>
      <c r="B266" s="115"/>
      <c r="C266" s="115"/>
      <c r="D266" s="115"/>
      <c r="E266" s="115"/>
      <c r="F266" s="115"/>
      <c r="G266" s="115"/>
      <c r="H266" s="115"/>
      <c r="I266" s="115"/>
      <c r="J266" s="115"/>
      <c r="K266" s="115"/>
      <c r="L266" s="115"/>
      <c r="M266" s="115"/>
      <c r="N266" s="115"/>
      <c r="O266" s="115"/>
      <c r="P266" s="115"/>
      <c r="Q266" s="115"/>
      <c r="R266" s="115"/>
      <c r="S266" s="115"/>
      <c r="T266" s="115"/>
      <c r="U266" s="115"/>
    </row>
    <row r="267" spans="1:21" x14ac:dyDescent="0.25">
      <c r="A267" s="115"/>
      <c r="B267" s="115"/>
      <c r="C267" s="115"/>
      <c r="D267" s="115"/>
      <c r="E267" s="115"/>
      <c r="F267" s="115"/>
      <c r="G267" s="115"/>
      <c r="H267" s="115"/>
      <c r="I267" s="115"/>
      <c r="J267" s="115"/>
      <c r="K267" s="115"/>
      <c r="L267" s="115"/>
      <c r="M267" s="115"/>
      <c r="N267" s="115"/>
      <c r="O267" s="115"/>
      <c r="P267" s="115"/>
      <c r="Q267" s="115"/>
      <c r="R267" s="115"/>
      <c r="S267" s="115"/>
      <c r="T267" s="115"/>
      <c r="U267" s="115"/>
    </row>
    <row r="268" spans="1:21" x14ac:dyDescent="0.25">
      <c r="A268" s="115"/>
      <c r="B268" s="115"/>
      <c r="C268" s="115"/>
      <c r="D268" s="115"/>
      <c r="E268" s="115"/>
      <c r="F268" s="115"/>
      <c r="G268" s="115"/>
      <c r="H268" s="115"/>
      <c r="I268" s="115"/>
      <c r="J268" s="115"/>
      <c r="K268" s="115"/>
      <c r="L268" s="115"/>
      <c r="M268" s="115"/>
      <c r="N268" s="115"/>
      <c r="O268" s="115"/>
      <c r="P268" s="115"/>
      <c r="Q268" s="115"/>
      <c r="R268" s="115"/>
      <c r="S268" s="115"/>
      <c r="T268" s="115"/>
      <c r="U268" s="115"/>
    </row>
    <row r="269" spans="1:21" x14ac:dyDescent="0.25">
      <c r="A269" s="115"/>
      <c r="B269" s="115"/>
      <c r="C269" s="115"/>
      <c r="D269" s="115"/>
      <c r="E269" s="115"/>
      <c r="F269" s="115"/>
      <c r="G269" s="115"/>
      <c r="H269" s="115"/>
      <c r="I269" s="115"/>
      <c r="J269" s="115"/>
      <c r="K269" s="115"/>
      <c r="L269" s="115"/>
      <c r="M269" s="115"/>
      <c r="N269" s="115"/>
      <c r="O269" s="115"/>
      <c r="P269" s="115"/>
      <c r="Q269" s="115"/>
      <c r="R269" s="115"/>
      <c r="S269" s="115"/>
      <c r="T269" s="115"/>
      <c r="U269" s="115"/>
    </row>
    <row r="270" spans="1:21" x14ac:dyDescent="0.25">
      <c r="A270" s="115"/>
      <c r="B270" s="115"/>
      <c r="C270" s="115"/>
      <c r="D270" s="115"/>
      <c r="E270" s="115"/>
      <c r="F270" s="115"/>
      <c r="G270" s="115"/>
      <c r="H270" s="115"/>
      <c r="I270" s="115"/>
      <c r="J270" s="115"/>
      <c r="K270" s="115"/>
      <c r="L270" s="115"/>
      <c r="M270" s="115"/>
      <c r="N270" s="115"/>
      <c r="O270" s="115"/>
      <c r="P270" s="115"/>
      <c r="Q270" s="115"/>
      <c r="R270" s="115"/>
      <c r="S270" s="115"/>
      <c r="T270" s="115"/>
      <c r="U270" s="115"/>
    </row>
    <row r="271" spans="1:21" x14ac:dyDescent="0.25">
      <c r="A271" s="115"/>
      <c r="B271" s="115"/>
      <c r="C271" s="115"/>
      <c r="D271" s="115"/>
      <c r="E271" s="115"/>
      <c r="F271" s="115"/>
      <c r="G271" s="115"/>
      <c r="H271" s="115"/>
      <c r="I271" s="115"/>
      <c r="J271" s="115"/>
      <c r="K271" s="115"/>
      <c r="L271" s="115"/>
      <c r="M271" s="115"/>
      <c r="N271" s="115"/>
      <c r="O271" s="115"/>
      <c r="P271" s="115"/>
      <c r="Q271" s="115"/>
      <c r="R271" s="115"/>
      <c r="S271" s="115"/>
      <c r="T271" s="115"/>
      <c r="U271" s="115"/>
    </row>
    <row r="272" spans="1:21" x14ac:dyDescent="0.25">
      <c r="A272" s="115"/>
      <c r="B272" s="115"/>
      <c r="C272" s="115"/>
      <c r="D272" s="115"/>
      <c r="E272" s="115"/>
      <c r="F272" s="115"/>
      <c r="G272" s="115"/>
      <c r="H272" s="115"/>
      <c r="I272" s="115"/>
      <c r="J272" s="115"/>
      <c r="K272" s="115"/>
      <c r="L272" s="115"/>
      <c r="M272" s="115"/>
      <c r="N272" s="115"/>
      <c r="O272" s="115"/>
      <c r="P272" s="115"/>
      <c r="Q272" s="115"/>
      <c r="R272" s="115"/>
      <c r="S272" s="115"/>
      <c r="T272" s="115"/>
      <c r="U272" s="115"/>
    </row>
    <row r="273" spans="1:21" x14ac:dyDescent="0.25">
      <c r="A273" s="115"/>
      <c r="B273" s="115"/>
      <c r="C273" s="115"/>
      <c r="D273" s="115"/>
      <c r="E273" s="115"/>
      <c r="F273" s="115"/>
      <c r="G273" s="115"/>
      <c r="H273" s="115"/>
      <c r="I273" s="115"/>
      <c r="J273" s="115"/>
      <c r="K273" s="115"/>
      <c r="L273" s="115"/>
      <c r="M273" s="115"/>
      <c r="N273" s="115"/>
      <c r="O273" s="115"/>
      <c r="P273" s="115"/>
      <c r="Q273" s="115"/>
      <c r="R273" s="115"/>
      <c r="S273" s="115"/>
      <c r="T273" s="115"/>
      <c r="U273" s="115"/>
    </row>
    <row r="274" spans="1:21" x14ac:dyDescent="0.25">
      <c r="A274" s="115"/>
      <c r="B274" s="115"/>
      <c r="C274" s="115"/>
      <c r="D274" s="115"/>
      <c r="E274" s="115"/>
      <c r="F274" s="115"/>
      <c r="G274" s="115"/>
      <c r="H274" s="115"/>
      <c r="I274" s="115"/>
      <c r="J274" s="115"/>
      <c r="K274" s="115"/>
      <c r="L274" s="115"/>
      <c r="M274" s="115"/>
      <c r="N274" s="115"/>
      <c r="O274" s="115"/>
      <c r="P274" s="115"/>
      <c r="Q274" s="115"/>
      <c r="R274" s="115"/>
      <c r="S274" s="115"/>
      <c r="T274" s="115"/>
      <c r="U274" s="115"/>
    </row>
    <row r="275" spans="1:21" x14ac:dyDescent="0.25">
      <c r="A275" s="115"/>
      <c r="B275" s="115"/>
      <c r="C275" s="115"/>
      <c r="D275" s="115"/>
      <c r="E275" s="115"/>
      <c r="F275" s="115"/>
      <c r="G275" s="115"/>
      <c r="H275" s="115"/>
      <c r="I275" s="115"/>
      <c r="J275" s="115"/>
      <c r="K275" s="115"/>
      <c r="L275" s="115"/>
      <c r="M275" s="115"/>
      <c r="N275" s="115"/>
      <c r="O275" s="115"/>
      <c r="P275" s="115"/>
      <c r="Q275" s="115"/>
      <c r="R275" s="115"/>
      <c r="S275" s="115"/>
      <c r="T275" s="115"/>
      <c r="U275" s="115"/>
    </row>
    <row r="276" spans="1:21" x14ac:dyDescent="0.25">
      <c r="A276" s="115"/>
      <c r="B276" s="115"/>
      <c r="C276" s="115"/>
      <c r="D276" s="115"/>
      <c r="E276" s="115"/>
      <c r="F276" s="115"/>
      <c r="G276" s="115"/>
      <c r="H276" s="115"/>
      <c r="I276" s="115"/>
      <c r="J276" s="115"/>
      <c r="K276" s="115"/>
      <c r="L276" s="115"/>
      <c r="M276" s="115"/>
      <c r="N276" s="115"/>
      <c r="O276" s="115"/>
      <c r="P276" s="115"/>
      <c r="Q276" s="115"/>
      <c r="R276" s="115"/>
      <c r="S276" s="115"/>
      <c r="T276" s="115"/>
      <c r="U276" s="115"/>
    </row>
    <row r="277" spans="1:21" x14ac:dyDescent="0.25">
      <c r="A277" s="115"/>
      <c r="B277" s="115"/>
      <c r="C277" s="115"/>
      <c r="D277" s="115"/>
      <c r="E277" s="115"/>
      <c r="F277" s="115"/>
      <c r="G277" s="115"/>
      <c r="H277" s="115"/>
      <c r="I277" s="115"/>
      <c r="J277" s="115"/>
      <c r="K277" s="115"/>
      <c r="L277" s="115"/>
      <c r="M277" s="115"/>
      <c r="N277" s="115"/>
      <c r="O277" s="115"/>
      <c r="P277" s="115"/>
      <c r="Q277" s="115"/>
      <c r="R277" s="115"/>
      <c r="S277" s="115"/>
      <c r="T277" s="115"/>
      <c r="U277" s="115"/>
    </row>
    <row r="278" spans="1:21" x14ac:dyDescent="0.25">
      <c r="A278" s="115"/>
      <c r="B278" s="115"/>
      <c r="C278" s="115"/>
      <c r="D278" s="115"/>
      <c r="E278" s="115"/>
      <c r="F278" s="115"/>
      <c r="G278" s="115"/>
      <c r="H278" s="115"/>
      <c r="I278" s="115"/>
      <c r="J278" s="115"/>
      <c r="K278" s="115"/>
      <c r="L278" s="115"/>
      <c r="M278" s="115"/>
      <c r="N278" s="115"/>
      <c r="O278" s="115"/>
      <c r="P278" s="115"/>
      <c r="Q278" s="115"/>
      <c r="R278" s="115"/>
      <c r="S278" s="115"/>
      <c r="T278" s="115"/>
      <c r="U278" s="115"/>
    </row>
    <row r="279" spans="1:21" x14ac:dyDescent="0.25">
      <c r="A279" s="115"/>
      <c r="B279" s="115"/>
      <c r="C279" s="115"/>
      <c r="D279" s="115"/>
      <c r="E279" s="115"/>
      <c r="F279" s="115"/>
      <c r="G279" s="115"/>
      <c r="H279" s="115"/>
      <c r="I279" s="115"/>
      <c r="J279" s="115"/>
      <c r="K279" s="115"/>
      <c r="L279" s="115"/>
      <c r="M279" s="115"/>
      <c r="N279" s="115"/>
      <c r="O279" s="115"/>
      <c r="P279" s="115"/>
      <c r="Q279" s="115"/>
      <c r="R279" s="115"/>
      <c r="S279" s="115"/>
      <c r="T279" s="115"/>
      <c r="U279" s="115"/>
    </row>
    <row r="280" spans="1:21" x14ac:dyDescent="0.25">
      <c r="A280" s="115"/>
      <c r="B280" s="115"/>
      <c r="C280" s="115"/>
      <c r="D280" s="115"/>
      <c r="E280" s="115"/>
      <c r="F280" s="115"/>
      <c r="G280" s="115"/>
      <c r="H280" s="115"/>
      <c r="I280" s="115"/>
      <c r="J280" s="115"/>
      <c r="K280" s="115"/>
      <c r="L280" s="115"/>
      <c r="M280" s="115"/>
      <c r="N280" s="115"/>
      <c r="O280" s="115"/>
      <c r="P280" s="115"/>
      <c r="Q280" s="115"/>
      <c r="R280" s="115"/>
      <c r="S280" s="115"/>
      <c r="T280" s="115"/>
      <c r="U280" s="115"/>
    </row>
    <row r="281" spans="1:21" x14ac:dyDescent="0.25">
      <c r="A281" s="115"/>
      <c r="B281" s="115"/>
      <c r="C281" s="115"/>
      <c r="D281" s="115"/>
      <c r="E281" s="115"/>
      <c r="F281" s="115"/>
      <c r="G281" s="115"/>
      <c r="H281" s="115"/>
      <c r="I281" s="115"/>
      <c r="J281" s="115"/>
      <c r="K281" s="115"/>
      <c r="L281" s="115"/>
      <c r="M281" s="115"/>
      <c r="N281" s="115"/>
      <c r="O281" s="115"/>
      <c r="P281" s="115"/>
      <c r="Q281" s="115"/>
      <c r="R281" s="115"/>
      <c r="S281" s="115"/>
      <c r="T281" s="115"/>
      <c r="U281" s="115"/>
    </row>
    <row r="282" spans="1:21" x14ac:dyDescent="0.25">
      <c r="A282" s="115"/>
      <c r="B282" s="115"/>
      <c r="C282" s="115"/>
      <c r="D282" s="115"/>
      <c r="E282" s="115"/>
      <c r="F282" s="115"/>
      <c r="G282" s="115"/>
      <c r="H282" s="115"/>
      <c r="I282" s="115"/>
      <c r="J282" s="115"/>
      <c r="K282" s="115"/>
      <c r="L282" s="115"/>
      <c r="M282" s="115"/>
      <c r="N282" s="115"/>
      <c r="O282" s="115"/>
      <c r="P282" s="115"/>
      <c r="Q282" s="115"/>
      <c r="R282" s="115"/>
      <c r="S282" s="115"/>
      <c r="T282" s="115"/>
      <c r="U282" s="115"/>
    </row>
    <row r="283" spans="1:21" x14ac:dyDescent="0.25">
      <c r="A283" s="115"/>
      <c r="B283" s="115"/>
      <c r="C283" s="115"/>
      <c r="D283" s="115"/>
      <c r="E283" s="115"/>
      <c r="F283" s="115"/>
      <c r="G283" s="115"/>
      <c r="H283" s="115"/>
      <c r="I283" s="115"/>
      <c r="J283" s="115"/>
      <c r="K283" s="115"/>
      <c r="L283" s="115"/>
      <c r="M283" s="115"/>
      <c r="N283" s="115"/>
      <c r="O283" s="115"/>
      <c r="P283" s="115"/>
      <c r="Q283" s="115"/>
      <c r="R283" s="115"/>
      <c r="S283" s="115"/>
      <c r="T283" s="115"/>
      <c r="U283" s="115"/>
    </row>
    <row r="284" spans="1:21" x14ac:dyDescent="0.25">
      <c r="A284" s="115"/>
      <c r="B284" s="115"/>
      <c r="C284" s="115"/>
      <c r="D284" s="115"/>
      <c r="E284" s="115"/>
      <c r="F284" s="115"/>
      <c r="G284" s="115"/>
      <c r="H284" s="115"/>
      <c r="I284" s="115"/>
      <c r="J284" s="115"/>
      <c r="K284" s="115"/>
      <c r="L284" s="115"/>
      <c r="M284" s="115"/>
      <c r="N284" s="115"/>
      <c r="O284" s="115"/>
      <c r="P284" s="115"/>
      <c r="Q284" s="115"/>
      <c r="R284" s="115"/>
      <c r="S284" s="115"/>
      <c r="T284" s="115"/>
      <c r="U284" s="115"/>
    </row>
    <row r="285" spans="1:21" x14ac:dyDescent="0.25">
      <c r="A285" s="115"/>
      <c r="B285" s="115"/>
      <c r="C285" s="115"/>
      <c r="D285" s="115"/>
      <c r="E285" s="115"/>
      <c r="F285" s="115"/>
      <c r="G285" s="115"/>
      <c r="H285" s="115"/>
      <c r="I285" s="115"/>
      <c r="J285" s="115"/>
      <c r="K285" s="115"/>
      <c r="L285" s="115"/>
      <c r="M285" s="115"/>
      <c r="N285" s="115"/>
      <c r="O285" s="115"/>
      <c r="P285" s="115"/>
      <c r="Q285" s="115"/>
      <c r="R285" s="115"/>
      <c r="S285" s="115"/>
      <c r="T285" s="115"/>
      <c r="U285" s="115"/>
    </row>
    <row r="286" spans="1:21" x14ac:dyDescent="0.25">
      <c r="A286" s="115"/>
      <c r="B286" s="115"/>
      <c r="C286" s="115"/>
      <c r="D286" s="115"/>
      <c r="E286" s="115"/>
      <c r="F286" s="115"/>
      <c r="G286" s="115"/>
      <c r="H286" s="115"/>
      <c r="I286" s="115"/>
      <c r="J286" s="115"/>
      <c r="K286" s="115"/>
      <c r="L286" s="115"/>
      <c r="M286" s="115"/>
      <c r="N286" s="115"/>
      <c r="O286" s="115"/>
      <c r="P286" s="115"/>
      <c r="Q286" s="115"/>
      <c r="R286" s="115"/>
      <c r="S286" s="115"/>
      <c r="T286" s="115"/>
      <c r="U286" s="115"/>
    </row>
    <row r="287" spans="1:21" x14ac:dyDescent="0.25">
      <c r="A287" s="115"/>
      <c r="B287" s="115"/>
      <c r="C287" s="115"/>
      <c r="D287" s="115"/>
      <c r="E287" s="115"/>
      <c r="F287" s="115"/>
      <c r="G287" s="115"/>
      <c r="H287" s="115"/>
      <c r="I287" s="115"/>
      <c r="J287" s="115"/>
      <c r="K287" s="115"/>
      <c r="L287" s="115"/>
      <c r="M287" s="115"/>
      <c r="N287" s="115"/>
      <c r="O287" s="115"/>
      <c r="P287" s="115"/>
      <c r="Q287" s="115"/>
      <c r="R287" s="115"/>
      <c r="S287" s="115"/>
      <c r="T287" s="115"/>
      <c r="U287" s="115"/>
    </row>
    <row r="288" spans="1:21" x14ac:dyDescent="0.25">
      <c r="A288" s="115"/>
      <c r="B288" s="115"/>
      <c r="C288" s="115"/>
      <c r="D288" s="115"/>
      <c r="E288" s="115"/>
      <c r="F288" s="115"/>
      <c r="G288" s="115"/>
      <c r="H288" s="115"/>
      <c r="I288" s="115"/>
      <c r="J288" s="115"/>
      <c r="K288" s="115"/>
      <c r="L288" s="115"/>
      <c r="M288" s="115"/>
      <c r="N288" s="115"/>
      <c r="O288" s="115"/>
      <c r="P288" s="115"/>
      <c r="Q288" s="115"/>
      <c r="R288" s="115"/>
      <c r="S288" s="115"/>
      <c r="T288" s="115"/>
      <c r="U288" s="115"/>
    </row>
    <row r="289" spans="1:21" x14ac:dyDescent="0.25">
      <c r="A289" s="115"/>
      <c r="B289" s="115"/>
      <c r="C289" s="115"/>
      <c r="D289" s="115"/>
      <c r="E289" s="115"/>
      <c r="F289" s="115"/>
      <c r="G289" s="115"/>
      <c r="H289" s="115"/>
      <c r="I289" s="115"/>
      <c r="J289" s="115"/>
      <c r="K289" s="115"/>
      <c r="L289" s="115"/>
      <c r="M289" s="115"/>
      <c r="N289" s="115"/>
      <c r="O289" s="115"/>
      <c r="P289" s="115"/>
      <c r="Q289" s="115"/>
      <c r="R289" s="115"/>
      <c r="S289" s="115"/>
      <c r="T289" s="115"/>
      <c r="U289" s="115"/>
    </row>
    <row r="290" spans="1:21" x14ac:dyDescent="0.25">
      <c r="A290" s="115"/>
      <c r="B290" s="115"/>
      <c r="C290" s="115"/>
      <c r="D290" s="115"/>
      <c r="E290" s="115"/>
      <c r="F290" s="115"/>
      <c r="G290" s="115"/>
      <c r="H290" s="115"/>
      <c r="I290" s="115"/>
      <c r="J290" s="115"/>
      <c r="K290" s="115"/>
      <c r="L290" s="115"/>
      <c r="M290" s="115"/>
      <c r="N290" s="115"/>
      <c r="O290" s="115"/>
      <c r="P290" s="115"/>
      <c r="Q290" s="115"/>
      <c r="R290" s="115"/>
      <c r="S290" s="115"/>
      <c r="T290" s="115"/>
      <c r="U290" s="115"/>
    </row>
    <row r="291" spans="1:21" x14ac:dyDescent="0.25">
      <c r="A291" s="115"/>
      <c r="B291" s="115"/>
      <c r="C291" s="115"/>
      <c r="D291" s="115"/>
      <c r="E291" s="115"/>
      <c r="F291" s="115"/>
      <c r="G291" s="115"/>
      <c r="H291" s="115"/>
      <c r="I291" s="115"/>
      <c r="J291" s="115"/>
      <c r="K291" s="115"/>
      <c r="L291" s="115"/>
      <c r="M291" s="115"/>
      <c r="N291" s="115"/>
      <c r="O291" s="115"/>
      <c r="P291" s="115"/>
      <c r="Q291" s="115"/>
      <c r="R291" s="115"/>
      <c r="S291" s="115"/>
      <c r="T291" s="115"/>
      <c r="U291" s="115"/>
    </row>
    <row r="292" spans="1:21" x14ac:dyDescent="0.25">
      <c r="A292" s="115"/>
      <c r="B292" s="115"/>
      <c r="C292" s="115"/>
      <c r="D292" s="115"/>
      <c r="E292" s="115"/>
      <c r="F292" s="115"/>
      <c r="G292" s="115"/>
      <c r="H292" s="115"/>
      <c r="I292" s="115"/>
      <c r="J292" s="115"/>
      <c r="K292" s="115"/>
      <c r="L292" s="115"/>
      <c r="M292" s="115"/>
      <c r="N292" s="115"/>
      <c r="O292" s="115"/>
      <c r="P292" s="115"/>
      <c r="Q292" s="115"/>
      <c r="R292" s="115"/>
      <c r="S292" s="115"/>
      <c r="T292" s="115"/>
      <c r="U292" s="115"/>
    </row>
    <row r="293" spans="1:21" x14ac:dyDescent="0.25">
      <c r="A293" s="115"/>
      <c r="B293" s="115"/>
      <c r="C293" s="115"/>
      <c r="D293" s="115"/>
      <c r="E293" s="115"/>
      <c r="F293" s="115"/>
      <c r="G293" s="115"/>
      <c r="H293" s="115"/>
      <c r="I293" s="115"/>
      <c r="J293" s="115"/>
      <c r="K293" s="115"/>
      <c r="L293" s="115"/>
      <c r="M293" s="115"/>
      <c r="N293" s="115"/>
      <c r="O293" s="115"/>
      <c r="P293" s="115"/>
      <c r="Q293" s="115"/>
      <c r="R293" s="115"/>
      <c r="S293" s="115"/>
      <c r="T293" s="115"/>
      <c r="U293" s="115"/>
    </row>
    <row r="294" spans="1:21" x14ac:dyDescent="0.25">
      <c r="A294" s="115"/>
      <c r="B294" s="115"/>
      <c r="C294" s="115"/>
      <c r="D294" s="115"/>
      <c r="E294" s="115"/>
      <c r="F294" s="115"/>
      <c r="G294" s="115"/>
      <c r="H294" s="115"/>
      <c r="I294" s="115"/>
      <c r="J294" s="115"/>
      <c r="K294" s="115"/>
      <c r="L294" s="115"/>
      <c r="M294" s="115"/>
      <c r="N294" s="115"/>
      <c r="O294" s="115"/>
      <c r="P294" s="115"/>
      <c r="Q294" s="115"/>
      <c r="R294" s="115"/>
      <c r="S294" s="115"/>
      <c r="T294" s="115"/>
      <c r="U294" s="115"/>
    </row>
    <row r="295" spans="1:21" x14ac:dyDescent="0.25">
      <c r="A295" s="115"/>
      <c r="B295" s="115"/>
      <c r="C295" s="115"/>
      <c r="D295" s="115"/>
      <c r="E295" s="115"/>
      <c r="F295" s="115"/>
      <c r="G295" s="115"/>
      <c r="H295" s="115"/>
      <c r="I295" s="115"/>
      <c r="J295" s="115"/>
      <c r="K295" s="115"/>
      <c r="L295" s="115"/>
      <c r="M295" s="115"/>
      <c r="N295" s="115"/>
      <c r="O295" s="115"/>
      <c r="P295" s="115"/>
      <c r="Q295" s="115"/>
      <c r="R295" s="115"/>
      <c r="S295" s="115"/>
      <c r="T295" s="115"/>
      <c r="U295" s="115"/>
    </row>
    <row r="296" spans="1:21" x14ac:dyDescent="0.25">
      <c r="A296" s="115"/>
      <c r="B296" s="115"/>
      <c r="C296" s="115"/>
      <c r="D296" s="115"/>
      <c r="E296" s="115"/>
      <c r="F296" s="115"/>
      <c r="G296" s="115"/>
      <c r="H296" s="115"/>
      <c r="I296" s="115"/>
      <c r="J296" s="115"/>
      <c r="K296" s="115"/>
      <c r="L296" s="115"/>
      <c r="M296" s="115"/>
      <c r="N296" s="115"/>
      <c r="O296" s="115"/>
      <c r="P296" s="115"/>
      <c r="Q296" s="115"/>
      <c r="R296" s="115"/>
      <c r="S296" s="115"/>
      <c r="T296" s="115"/>
      <c r="U296" s="115"/>
    </row>
    <row r="297" spans="1:21" x14ac:dyDescent="0.25">
      <c r="A297" s="115"/>
      <c r="B297" s="115"/>
      <c r="C297" s="115"/>
      <c r="D297" s="115"/>
      <c r="E297" s="115"/>
      <c r="F297" s="115"/>
      <c r="G297" s="115"/>
      <c r="H297" s="115"/>
      <c r="I297" s="115"/>
      <c r="J297" s="115"/>
      <c r="K297" s="115"/>
      <c r="L297" s="115"/>
      <c r="M297" s="115"/>
      <c r="N297" s="115"/>
      <c r="O297" s="115"/>
      <c r="P297" s="115"/>
      <c r="Q297" s="115"/>
      <c r="R297" s="115"/>
      <c r="S297" s="115"/>
      <c r="T297" s="115"/>
      <c r="U297" s="115"/>
    </row>
    <row r="298" spans="1:21" x14ac:dyDescent="0.25">
      <c r="A298" s="115"/>
      <c r="B298" s="115"/>
      <c r="C298" s="115"/>
      <c r="D298" s="115"/>
      <c r="E298" s="115"/>
      <c r="F298" s="115"/>
      <c r="G298" s="115"/>
      <c r="H298" s="115"/>
      <c r="I298" s="115"/>
      <c r="J298" s="115"/>
      <c r="K298" s="115"/>
      <c r="L298" s="115"/>
      <c r="M298" s="115"/>
      <c r="N298" s="115"/>
      <c r="O298" s="115"/>
      <c r="P298" s="115"/>
      <c r="Q298" s="115"/>
      <c r="R298" s="115"/>
      <c r="S298" s="115"/>
      <c r="T298" s="115"/>
      <c r="U298" s="115"/>
    </row>
    <row r="299" spans="1:21" x14ac:dyDescent="0.25">
      <c r="A299" s="115"/>
      <c r="B299" s="115"/>
      <c r="C299" s="115"/>
      <c r="D299" s="115"/>
      <c r="E299" s="115"/>
      <c r="F299" s="115"/>
      <c r="G299" s="115"/>
      <c r="H299" s="115"/>
      <c r="I299" s="115"/>
      <c r="J299" s="115"/>
      <c r="K299" s="115"/>
      <c r="L299" s="115"/>
      <c r="M299" s="115"/>
      <c r="N299" s="115"/>
      <c r="O299" s="115"/>
      <c r="P299" s="115"/>
      <c r="Q299" s="115"/>
      <c r="R299" s="115"/>
      <c r="S299" s="115"/>
      <c r="T299" s="115"/>
      <c r="U299" s="115"/>
    </row>
    <row r="300" spans="1:21" x14ac:dyDescent="0.25">
      <c r="A300" s="115"/>
      <c r="B300" s="115"/>
      <c r="C300" s="115"/>
      <c r="D300" s="115"/>
      <c r="E300" s="115"/>
      <c r="F300" s="115"/>
      <c r="G300" s="115"/>
      <c r="H300" s="115"/>
      <c r="I300" s="115"/>
      <c r="J300" s="115"/>
      <c r="K300" s="115"/>
      <c r="L300" s="115"/>
      <c r="M300" s="115"/>
      <c r="N300" s="115"/>
      <c r="O300" s="115"/>
      <c r="P300" s="115"/>
      <c r="Q300" s="115"/>
      <c r="R300" s="115"/>
      <c r="S300" s="115"/>
      <c r="T300" s="115"/>
      <c r="U300" s="115"/>
    </row>
    <row r="301" spans="1:21" x14ac:dyDescent="0.25">
      <c r="A301" s="115"/>
      <c r="B301" s="115"/>
      <c r="C301" s="115"/>
      <c r="D301" s="115"/>
      <c r="E301" s="115"/>
      <c r="F301" s="115"/>
      <c r="G301" s="115"/>
      <c r="H301" s="115"/>
      <c r="I301" s="115"/>
      <c r="J301" s="115"/>
      <c r="K301" s="115"/>
      <c r="L301" s="115"/>
      <c r="M301" s="115"/>
      <c r="N301" s="115"/>
      <c r="O301" s="115"/>
      <c r="P301" s="115"/>
      <c r="Q301" s="115"/>
      <c r="R301" s="115"/>
      <c r="S301" s="115"/>
      <c r="T301" s="115"/>
      <c r="U301" s="115"/>
    </row>
    <row r="302" spans="1:21" x14ac:dyDescent="0.25">
      <c r="A302" s="115"/>
      <c r="B302" s="115"/>
      <c r="C302" s="115"/>
      <c r="D302" s="115"/>
      <c r="E302" s="115"/>
      <c r="F302" s="115"/>
      <c r="G302" s="115"/>
      <c r="H302" s="115"/>
      <c r="I302" s="115"/>
      <c r="J302" s="115"/>
      <c r="K302" s="115"/>
      <c r="L302" s="115"/>
      <c r="M302" s="115"/>
      <c r="N302" s="115"/>
      <c r="O302" s="115"/>
      <c r="P302" s="115"/>
      <c r="Q302" s="115"/>
      <c r="R302" s="115"/>
      <c r="S302" s="115"/>
      <c r="T302" s="115"/>
      <c r="U302" s="115"/>
    </row>
    <row r="303" spans="1:21" x14ac:dyDescent="0.25">
      <c r="A303" s="115"/>
      <c r="B303" s="115"/>
      <c r="C303" s="115"/>
      <c r="D303" s="115"/>
      <c r="E303" s="115"/>
      <c r="F303" s="115"/>
      <c r="G303" s="115"/>
      <c r="H303" s="115"/>
      <c r="I303" s="115"/>
      <c r="J303" s="115"/>
      <c r="K303" s="115"/>
      <c r="L303" s="115"/>
      <c r="M303" s="115"/>
      <c r="N303" s="115"/>
      <c r="O303" s="115"/>
      <c r="P303" s="115"/>
      <c r="Q303" s="115"/>
      <c r="R303" s="115"/>
      <c r="S303" s="115"/>
      <c r="T303" s="115"/>
      <c r="U303" s="115"/>
    </row>
    <row r="304" spans="1:21" x14ac:dyDescent="0.25">
      <c r="A304" s="115"/>
      <c r="B304" s="115"/>
      <c r="C304" s="115"/>
      <c r="D304" s="115"/>
      <c r="E304" s="115"/>
      <c r="F304" s="115"/>
      <c r="G304" s="115"/>
      <c r="H304" s="115"/>
      <c r="I304" s="115"/>
      <c r="J304" s="115"/>
      <c r="K304" s="115"/>
      <c r="L304" s="115"/>
      <c r="M304" s="115"/>
      <c r="N304" s="115"/>
      <c r="O304" s="115"/>
      <c r="P304" s="115"/>
      <c r="Q304" s="115"/>
      <c r="R304" s="115"/>
      <c r="S304" s="115"/>
      <c r="T304" s="115"/>
      <c r="U304" s="115"/>
    </row>
    <row r="305" spans="1:21" x14ac:dyDescent="0.25">
      <c r="A305" s="115"/>
      <c r="B305" s="115"/>
      <c r="C305" s="115"/>
      <c r="D305" s="115"/>
      <c r="E305" s="115"/>
      <c r="F305" s="115"/>
      <c r="G305" s="115"/>
      <c r="H305" s="115"/>
      <c r="I305" s="115"/>
      <c r="J305" s="115"/>
      <c r="K305" s="115"/>
      <c r="L305" s="115"/>
      <c r="M305" s="115"/>
      <c r="N305" s="115"/>
      <c r="O305" s="115"/>
      <c r="P305" s="115"/>
      <c r="Q305" s="115"/>
      <c r="R305" s="115"/>
      <c r="S305" s="115"/>
      <c r="T305" s="115"/>
      <c r="U305" s="115"/>
    </row>
    <row r="306" spans="1:21" x14ac:dyDescent="0.25">
      <c r="A306" s="115"/>
      <c r="B306" s="115"/>
      <c r="C306" s="115"/>
      <c r="D306" s="115"/>
      <c r="E306" s="115"/>
      <c r="F306" s="115"/>
      <c r="G306" s="115"/>
      <c r="H306" s="115"/>
      <c r="I306" s="115"/>
      <c r="J306" s="115"/>
      <c r="K306" s="115"/>
      <c r="L306" s="115"/>
      <c r="M306" s="115"/>
      <c r="N306" s="115"/>
      <c r="O306" s="115"/>
      <c r="P306" s="115"/>
      <c r="Q306" s="115"/>
      <c r="R306" s="115"/>
      <c r="S306" s="115"/>
      <c r="T306" s="115"/>
      <c r="U306" s="115"/>
    </row>
    <row r="307" spans="1:21" x14ac:dyDescent="0.25">
      <c r="A307" s="115"/>
      <c r="B307" s="115"/>
      <c r="C307" s="115"/>
      <c r="D307" s="115"/>
      <c r="E307" s="115"/>
      <c r="F307" s="115"/>
      <c r="G307" s="115"/>
      <c r="H307" s="115"/>
      <c r="I307" s="115"/>
      <c r="J307" s="115"/>
      <c r="K307" s="115"/>
      <c r="L307" s="115"/>
      <c r="M307" s="115"/>
      <c r="N307" s="115"/>
      <c r="O307" s="115"/>
      <c r="P307" s="115"/>
      <c r="Q307" s="115"/>
      <c r="R307" s="115"/>
      <c r="S307" s="115"/>
      <c r="T307" s="115"/>
      <c r="U307" s="115"/>
    </row>
    <row r="308" spans="1:21" x14ac:dyDescent="0.25">
      <c r="A308" s="115"/>
      <c r="B308" s="115"/>
      <c r="C308" s="115"/>
      <c r="D308" s="115"/>
      <c r="E308" s="115"/>
      <c r="F308" s="115"/>
      <c r="G308" s="115"/>
      <c r="H308" s="115"/>
      <c r="I308" s="115"/>
      <c r="J308" s="115"/>
      <c r="K308" s="115"/>
      <c r="L308" s="115"/>
      <c r="M308" s="115"/>
      <c r="N308" s="115"/>
      <c r="O308" s="115"/>
      <c r="P308" s="115"/>
      <c r="Q308" s="115"/>
      <c r="R308" s="115"/>
      <c r="S308" s="115"/>
      <c r="T308" s="115"/>
      <c r="U308" s="115"/>
    </row>
    <row r="309" spans="1:21" x14ac:dyDescent="0.25">
      <c r="A309" s="115"/>
      <c r="B309" s="115"/>
      <c r="C309" s="115"/>
      <c r="D309" s="115"/>
      <c r="E309" s="115"/>
      <c r="F309" s="115"/>
      <c r="G309" s="115"/>
      <c r="H309" s="115"/>
      <c r="I309" s="115"/>
      <c r="J309" s="115"/>
      <c r="K309" s="115"/>
      <c r="L309" s="115"/>
      <c r="M309" s="115"/>
      <c r="N309" s="115"/>
      <c r="O309" s="115"/>
      <c r="P309" s="115"/>
      <c r="Q309" s="115"/>
      <c r="R309" s="115"/>
      <c r="S309" s="115"/>
      <c r="T309" s="115"/>
      <c r="U309" s="115"/>
    </row>
    <row r="310" spans="1:21" x14ac:dyDescent="0.25">
      <c r="A310" s="115"/>
      <c r="B310" s="115"/>
      <c r="C310" s="115"/>
      <c r="D310" s="115"/>
      <c r="E310" s="115"/>
      <c r="F310" s="115"/>
      <c r="G310" s="115"/>
      <c r="H310" s="115"/>
      <c r="I310" s="115"/>
      <c r="J310" s="115"/>
      <c r="K310" s="115"/>
      <c r="L310" s="115"/>
      <c r="M310" s="115"/>
      <c r="N310" s="115"/>
      <c r="O310" s="115"/>
      <c r="P310" s="115"/>
      <c r="Q310" s="115"/>
      <c r="R310" s="115"/>
      <c r="S310" s="115"/>
      <c r="T310" s="115"/>
      <c r="U310" s="115"/>
    </row>
    <row r="311" spans="1:21" x14ac:dyDescent="0.25">
      <c r="A311" s="115"/>
      <c r="B311" s="115"/>
      <c r="C311" s="115"/>
      <c r="D311" s="115"/>
      <c r="E311" s="115"/>
      <c r="F311" s="115"/>
      <c r="G311" s="115"/>
      <c r="H311" s="115"/>
      <c r="I311" s="115"/>
      <c r="J311" s="115"/>
      <c r="K311" s="115"/>
      <c r="L311" s="115"/>
      <c r="M311" s="115"/>
      <c r="N311" s="115"/>
      <c r="O311" s="115"/>
      <c r="P311" s="115"/>
      <c r="Q311" s="115"/>
      <c r="R311" s="115"/>
      <c r="S311" s="115"/>
      <c r="T311" s="115"/>
      <c r="U311" s="115"/>
    </row>
    <row r="312" spans="1:21" x14ac:dyDescent="0.25">
      <c r="A312" s="115"/>
      <c r="B312" s="115"/>
      <c r="C312" s="115"/>
      <c r="D312" s="115"/>
      <c r="E312" s="115"/>
      <c r="F312" s="115"/>
      <c r="G312" s="115"/>
      <c r="H312" s="115"/>
      <c r="I312" s="115"/>
      <c r="J312" s="115"/>
      <c r="K312" s="115"/>
      <c r="L312" s="115"/>
      <c r="M312" s="115"/>
      <c r="N312" s="115"/>
      <c r="O312" s="115"/>
      <c r="P312" s="115"/>
      <c r="Q312" s="115"/>
      <c r="R312" s="115"/>
      <c r="S312" s="115"/>
      <c r="T312" s="115"/>
      <c r="U312" s="115"/>
    </row>
    <row r="313" spans="1:21" x14ac:dyDescent="0.25">
      <c r="A313" s="115"/>
      <c r="B313" s="115"/>
      <c r="C313" s="115"/>
      <c r="D313" s="115"/>
      <c r="E313" s="115"/>
      <c r="F313" s="115"/>
      <c r="G313" s="115"/>
      <c r="H313" s="115"/>
      <c r="I313" s="115"/>
      <c r="J313" s="115"/>
      <c r="K313" s="115"/>
      <c r="L313" s="115"/>
      <c r="M313" s="115"/>
      <c r="N313" s="115"/>
      <c r="O313" s="115"/>
      <c r="P313" s="115"/>
      <c r="Q313" s="115"/>
      <c r="R313" s="115"/>
      <c r="S313" s="115"/>
      <c r="T313" s="115"/>
      <c r="U313" s="115"/>
    </row>
    <row r="314" spans="1:21" x14ac:dyDescent="0.25">
      <c r="A314" s="115"/>
      <c r="B314" s="115"/>
      <c r="C314" s="115"/>
      <c r="D314" s="115"/>
      <c r="E314" s="115"/>
      <c r="F314" s="115"/>
      <c r="G314" s="115"/>
      <c r="H314" s="115"/>
      <c r="I314" s="115"/>
      <c r="J314" s="115"/>
      <c r="K314" s="115"/>
      <c r="L314" s="115"/>
      <c r="M314" s="115"/>
      <c r="N314" s="115"/>
      <c r="O314" s="115"/>
      <c r="P314" s="115"/>
      <c r="Q314" s="115"/>
      <c r="R314" s="115"/>
      <c r="S314" s="115"/>
      <c r="T314" s="115"/>
      <c r="U314" s="115"/>
    </row>
    <row r="315" spans="1:21" x14ac:dyDescent="0.25">
      <c r="A315" s="115"/>
      <c r="B315" s="115"/>
      <c r="C315" s="115"/>
      <c r="D315" s="115"/>
      <c r="E315" s="115"/>
      <c r="F315" s="115"/>
      <c r="G315" s="115"/>
      <c r="H315" s="115"/>
      <c r="I315" s="115"/>
      <c r="J315" s="115"/>
      <c r="K315" s="115"/>
      <c r="L315" s="115"/>
      <c r="M315" s="115"/>
      <c r="N315" s="115"/>
      <c r="O315" s="115"/>
      <c r="P315" s="115"/>
      <c r="Q315" s="115"/>
      <c r="R315" s="115"/>
      <c r="S315" s="115"/>
      <c r="T315" s="115"/>
      <c r="U315" s="115"/>
    </row>
    <row r="316" spans="1:21" x14ac:dyDescent="0.25">
      <c r="A316" s="115"/>
      <c r="B316" s="115"/>
      <c r="C316" s="115"/>
      <c r="D316" s="115"/>
      <c r="E316" s="115"/>
      <c r="F316" s="115"/>
      <c r="G316" s="115"/>
      <c r="H316" s="115"/>
      <c r="I316" s="115"/>
      <c r="J316" s="115"/>
      <c r="K316" s="115"/>
      <c r="L316" s="115"/>
      <c r="M316" s="115"/>
      <c r="N316" s="115"/>
      <c r="O316" s="115"/>
      <c r="P316" s="115"/>
      <c r="Q316" s="115"/>
      <c r="R316" s="115"/>
      <c r="S316" s="115"/>
      <c r="T316" s="115"/>
      <c r="U316" s="115"/>
    </row>
    <row r="317" spans="1:21" x14ac:dyDescent="0.25">
      <c r="A317" s="115"/>
      <c r="B317" s="115"/>
      <c r="C317" s="115"/>
      <c r="D317" s="115"/>
      <c r="E317" s="115"/>
      <c r="F317" s="115"/>
      <c r="G317" s="115"/>
      <c r="H317" s="115"/>
      <c r="I317" s="115"/>
      <c r="J317" s="115"/>
      <c r="K317" s="115"/>
      <c r="L317" s="115"/>
      <c r="M317" s="115"/>
      <c r="N317" s="115"/>
      <c r="O317" s="115"/>
      <c r="P317" s="115"/>
      <c r="Q317" s="115"/>
      <c r="R317" s="115"/>
      <c r="S317" s="115"/>
      <c r="T317" s="115"/>
      <c r="U317" s="115"/>
    </row>
    <row r="318" spans="1:21" x14ac:dyDescent="0.25">
      <c r="A318" s="115"/>
      <c r="B318" s="115"/>
      <c r="C318" s="115"/>
      <c r="D318" s="115"/>
      <c r="E318" s="115"/>
      <c r="F318" s="115"/>
      <c r="G318" s="115"/>
      <c r="H318" s="115"/>
      <c r="I318" s="115"/>
      <c r="J318" s="115"/>
      <c r="K318" s="115"/>
      <c r="L318" s="115"/>
      <c r="M318" s="115"/>
      <c r="N318" s="115"/>
      <c r="O318" s="115"/>
      <c r="P318" s="115"/>
      <c r="Q318" s="115"/>
      <c r="R318" s="115"/>
      <c r="S318" s="115"/>
      <c r="T318" s="115"/>
      <c r="U318" s="115"/>
    </row>
    <row r="319" spans="1:21" x14ac:dyDescent="0.25">
      <c r="A319" s="115"/>
      <c r="B319" s="115"/>
      <c r="C319" s="115"/>
      <c r="D319" s="115"/>
      <c r="E319" s="115"/>
      <c r="F319" s="115"/>
      <c r="G319" s="115"/>
      <c r="H319" s="115"/>
      <c r="I319" s="115"/>
      <c r="J319" s="115"/>
      <c r="K319" s="115"/>
      <c r="L319" s="115"/>
      <c r="M319" s="115"/>
      <c r="N319" s="115"/>
      <c r="O319" s="115"/>
      <c r="P319" s="115"/>
      <c r="Q319" s="115"/>
      <c r="R319" s="115"/>
      <c r="S319" s="115"/>
      <c r="T319" s="115"/>
      <c r="U319" s="115"/>
    </row>
    <row r="320" spans="1:21" x14ac:dyDescent="0.25">
      <c r="A320" s="115"/>
      <c r="B320" s="115"/>
      <c r="C320" s="115"/>
      <c r="D320" s="115"/>
      <c r="E320" s="115"/>
      <c r="F320" s="115"/>
      <c r="G320" s="115"/>
      <c r="H320" s="115"/>
      <c r="I320" s="115"/>
      <c r="J320" s="115"/>
      <c r="K320" s="115"/>
      <c r="L320" s="115"/>
      <c r="M320" s="115"/>
      <c r="N320" s="115"/>
      <c r="O320" s="115"/>
      <c r="P320" s="115"/>
      <c r="Q320" s="115"/>
      <c r="R320" s="115"/>
      <c r="S320" s="115"/>
      <c r="T320" s="115"/>
      <c r="U320" s="115"/>
    </row>
    <row r="321" spans="1:21" x14ac:dyDescent="0.25">
      <c r="A321" s="115"/>
      <c r="B321" s="115"/>
      <c r="C321" s="115"/>
      <c r="D321" s="115"/>
      <c r="E321" s="115"/>
      <c r="F321" s="115"/>
      <c r="G321" s="115"/>
      <c r="H321" s="115"/>
      <c r="I321" s="115"/>
      <c r="J321" s="115"/>
      <c r="K321" s="115"/>
      <c r="L321" s="115"/>
      <c r="M321" s="115"/>
      <c r="N321" s="115"/>
      <c r="O321" s="115"/>
      <c r="P321" s="115"/>
      <c r="Q321" s="115"/>
      <c r="R321" s="115"/>
      <c r="S321" s="115"/>
      <c r="T321" s="115"/>
      <c r="U321" s="115"/>
    </row>
    <row r="322" spans="1:21" x14ac:dyDescent="0.25">
      <c r="A322" s="115"/>
      <c r="B322" s="115"/>
      <c r="C322" s="115"/>
      <c r="D322" s="115"/>
      <c r="E322" s="115"/>
      <c r="F322" s="115"/>
      <c r="G322" s="115"/>
      <c r="H322" s="115"/>
      <c r="I322" s="115"/>
      <c r="J322" s="115"/>
      <c r="K322" s="115"/>
      <c r="L322" s="115"/>
      <c r="M322" s="115"/>
      <c r="N322" s="115"/>
      <c r="O322" s="115"/>
      <c r="P322" s="115"/>
      <c r="Q322" s="115"/>
      <c r="R322" s="115"/>
      <c r="S322" s="115"/>
      <c r="T322" s="115"/>
      <c r="U322" s="115"/>
    </row>
    <row r="323" spans="1:21" x14ac:dyDescent="0.25">
      <c r="A323" s="115"/>
      <c r="B323" s="115"/>
      <c r="C323" s="115"/>
      <c r="D323" s="115"/>
      <c r="E323" s="115"/>
      <c r="F323" s="115"/>
      <c r="G323" s="115"/>
      <c r="H323" s="115"/>
      <c r="I323" s="115"/>
      <c r="J323" s="115"/>
      <c r="K323" s="115"/>
      <c r="L323" s="115"/>
      <c r="M323" s="115"/>
      <c r="N323" s="115"/>
      <c r="O323" s="115"/>
      <c r="P323" s="115"/>
      <c r="Q323" s="115"/>
      <c r="R323" s="115"/>
      <c r="S323" s="115"/>
      <c r="T323" s="115"/>
      <c r="U323" s="115"/>
    </row>
    <row r="324" spans="1:21" x14ac:dyDescent="0.25">
      <c r="A324" s="115"/>
      <c r="B324" s="115"/>
      <c r="C324" s="115"/>
      <c r="D324" s="115"/>
      <c r="E324" s="115"/>
      <c r="F324" s="115"/>
      <c r="G324" s="115"/>
      <c r="H324" s="115"/>
      <c r="I324" s="115"/>
      <c r="J324" s="115"/>
      <c r="K324" s="115"/>
      <c r="L324" s="115"/>
      <c r="M324" s="115"/>
      <c r="N324" s="115"/>
      <c r="O324" s="115"/>
      <c r="P324" s="115"/>
      <c r="Q324" s="115"/>
      <c r="R324" s="115"/>
      <c r="S324" s="115"/>
      <c r="T324" s="115"/>
      <c r="U324" s="115"/>
    </row>
    <row r="325" spans="1:21" x14ac:dyDescent="0.25">
      <c r="A325" s="115"/>
      <c r="B325" s="115"/>
      <c r="C325" s="115"/>
      <c r="D325" s="115"/>
      <c r="E325" s="115"/>
      <c r="F325" s="115"/>
      <c r="G325" s="115"/>
      <c r="H325" s="115"/>
      <c r="I325" s="115"/>
      <c r="J325" s="115"/>
      <c r="K325" s="115"/>
      <c r="L325" s="115"/>
      <c r="M325" s="115"/>
      <c r="N325" s="115"/>
      <c r="O325" s="115"/>
      <c r="P325" s="115"/>
      <c r="Q325" s="115"/>
      <c r="R325" s="115"/>
      <c r="S325" s="115"/>
      <c r="T325" s="115"/>
      <c r="U325" s="115"/>
    </row>
    <row r="326" spans="1:21" x14ac:dyDescent="0.25">
      <c r="A326" s="115"/>
      <c r="B326" s="115"/>
      <c r="C326" s="115"/>
      <c r="D326" s="115"/>
      <c r="E326" s="115"/>
      <c r="F326" s="115"/>
      <c r="G326" s="115"/>
      <c r="H326" s="115"/>
      <c r="I326" s="115"/>
      <c r="J326" s="115"/>
      <c r="K326" s="115"/>
      <c r="L326" s="115"/>
      <c r="M326" s="115"/>
      <c r="N326" s="115"/>
      <c r="O326" s="115"/>
      <c r="P326" s="115"/>
      <c r="Q326" s="115"/>
      <c r="R326" s="115"/>
      <c r="S326" s="115"/>
      <c r="T326" s="115"/>
      <c r="U326" s="115"/>
    </row>
    <row r="327" spans="1:21" x14ac:dyDescent="0.25">
      <c r="A327" s="115"/>
      <c r="B327" s="115"/>
      <c r="C327" s="115"/>
      <c r="D327" s="115"/>
      <c r="E327" s="115"/>
      <c r="F327" s="115"/>
      <c r="G327" s="115"/>
      <c r="H327" s="115"/>
      <c r="I327" s="115"/>
      <c r="J327" s="115"/>
      <c r="K327" s="115"/>
      <c r="L327" s="115"/>
      <c r="M327" s="115"/>
      <c r="N327" s="115"/>
      <c r="O327" s="115"/>
      <c r="P327" s="115"/>
      <c r="Q327" s="115"/>
      <c r="R327" s="115"/>
      <c r="S327" s="115"/>
      <c r="T327" s="115"/>
      <c r="U327" s="115"/>
    </row>
    <row r="328" spans="1:21" x14ac:dyDescent="0.25">
      <c r="A328" s="115"/>
      <c r="B328" s="115"/>
      <c r="C328" s="115"/>
      <c r="D328" s="115"/>
      <c r="E328" s="115"/>
      <c r="F328" s="115"/>
      <c r="G328" s="115"/>
      <c r="H328" s="115"/>
      <c r="I328" s="115"/>
      <c r="J328" s="115"/>
      <c r="K328" s="115"/>
      <c r="L328" s="115"/>
      <c r="M328" s="115"/>
      <c r="N328" s="115"/>
      <c r="O328" s="115"/>
      <c r="P328" s="115"/>
      <c r="Q328" s="115"/>
      <c r="R328" s="115"/>
      <c r="S328" s="115"/>
      <c r="T328" s="115"/>
      <c r="U328" s="115"/>
    </row>
    <row r="329" spans="1:21" x14ac:dyDescent="0.25">
      <c r="A329" s="115"/>
      <c r="B329" s="115"/>
      <c r="C329" s="115"/>
      <c r="D329" s="115"/>
      <c r="E329" s="115"/>
      <c r="F329" s="115"/>
      <c r="G329" s="115"/>
      <c r="H329" s="115"/>
      <c r="I329" s="115"/>
      <c r="J329" s="115"/>
      <c r="K329" s="115"/>
      <c r="L329" s="115"/>
      <c r="M329" s="115"/>
      <c r="N329" s="115"/>
      <c r="O329" s="115"/>
      <c r="P329" s="115"/>
      <c r="Q329" s="115"/>
      <c r="R329" s="115"/>
      <c r="S329" s="115"/>
      <c r="T329" s="115"/>
      <c r="U329" s="115"/>
    </row>
    <row r="330" spans="1:21" x14ac:dyDescent="0.25">
      <c r="A330" s="115"/>
      <c r="B330" s="115"/>
      <c r="C330" s="115"/>
      <c r="D330" s="115"/>
      <c r="E330" s="115"/>
      <c r="F330" s="115"/>
      <c r="G330" s="115"/>
      <c r="H330" s="115"/>
      <c r="I330" s="115"/>
      <c r="J330" s="115"/>
      <c r="K330" s="115"/>
      <c r="L330" s="115"/>
      <c r="M330" s="115"/>
      <c r="N330" s="115"/>
      <c r="O330" s="115"/>
      <c r="P330" s="115"/>
      <c r="Q330" s="115"/>
      <c r="R330" s="115"/>
      <c r="S330" s="115"/>
      <c r="T330" s="115"/>
      <c r="U330" s="115"/>
    </row>
    <row r="331" spans="1:21" x14ac:dyDescent="0.25">
      <c r="A331" s="115"/>
      <c r="B331" s="115"/>
      <c r="C331" s="115"/>
      <c r="D331" s="115"/>
      <c r="E331" s="115"/>
      <c r="F331" s="115"/>
      <c r="G331" s="115"/>
      <c r="H331" s="115"/>
      <c r="I331" s="115"/>
      <c r="J331" s="115"/>
      <c r="K331" s="115"/>
      <c r="L331" s="115"/>
      <c r="M331" s="115"/>
      <c r="N331" s="115"/>
      <c r="O331" s="115"/>
      <c r="P331" s="115"/>
      <c r="Q331" s="115"/>
      <c r="R331" s="115"/>
      <c r="S331" s="115"/>
      <c r="T331" s="115"/>
      <c r="U331" s="115"/>
    </row>
    <row r="332" spans="1:21" x14ac:dyDescent="0.25">
      <c r="A332" s="115"/>
      <c r="B332" s="115"/>
      <c r="C332" s="115"/>
      <c r="D332" s="115"/>
      <c r="E332" s="115"/>
      <c r="F332" s="115"/>
      <c r="G332" s="115"/>
      <c r="H332" s="115"/>
      <c r="I332" s="115"/>
      <c r="J332" s="115"/>
      <c r="K332" s="115"/>
      <c r="L332" s="115"/>
      <c r="M332" s="115"/>
      <c r="N332" s="115"/>
      <c r="O332" s="115"/>
      <c r="P332" s="115"/>
      <c r="Q332" s="115"/>
      <c r="R332" s="115"/>
      <c r="S332" s="115"/>
      <c r="T332" s="115"/>
      <c r="U332" s="115"/>
    </row>
    <row r="333" spans="1:21" x14ac:dyDescent="0.25">
      <c r="A333" s="115"/>
      <c r="B333" s="115"/>
      <c r="C333" s="115"/>
      <c r="D333" s="115"/>
      <c r="E333" s="115"/>
      <c r="F333" s="115"/>
      <c r="G333" s="115"/>
      <c r="H333" s="115"/>
      <c r="I333" s="115"/>
      <c r="J333" s="115"/>
      <c r="K333" s="115"/>
      <c r="L333" s="115"/>
      <c r="M333" s="115"/>
      <c r="N333" s="115"/>
      <c r="O333" s="115"/>
      <c r="P333" s="115"/>
      <c r="Q333" s="115"/>
      <c r="R333" s="115"/>
      <c r="S333" s="115"/>
      <c r="T333" s="115"/>
      <c r="U333" s="115"/>
    </row>
    <row r="334" spans="1:21" x14ac:dyDescent="0.25">
      <c r="A334" s="115"/>
      <c r="B334" s="115"/>
      <c r="C334" s="115"/>
      <c r="D334" s="115"/>
      <c r="E334" s="115"/>
      <c r="F334" s="115"/>
      <c r="G334" s="115"/>
      <c r="H334" s="115"/>
      <c r="I334" s="115"/>
      <c r="J334" s="115"/>
      <c r="K334" s="115"/>
      <c r="L334" s="115"/>
      <c r="M334" s="115"/>
      <c r="N334" s="115"/>
      <c r="O334" s="115"/>
      <c r="P334" s="115"/>
      <c r="Q334" s="115"/>
      <c r="R334" s="115"/>
      <c r="S334" s="115"/>
      <c r="T334" s="115"/>
      <c r="U334" s="115"/>
    </row>
    <row r="335" spans="1:21" x14ac:dyDescent="0.25">
      <c r="A335" s="115"/>
      <c r="B335" s="115"/>
      <c r="C335" s="115"/>
      <c r="D335" s="115"/>
      <c r="E335" s="115"/>
      <c r="F335" s="115"/>
      <c r="G335" s="115"/>
      <c r="H335" s="115"/>
      <c r="I335" s="115"/>
      <c r="J335" s="115"/>
      <c r="K335" s="115"/>
      <c r="L335" s="115"/>
      <c r="M335" s="115"/>
      <c r="N335" s="115"/>
      <c r="O335" s="115"/>
      <c r="P335" s="115"/>
      <c r="Q335" s="115"/>
      <c r="R335" s="115"/>
      <c r="S335" s="115"/>
      <c r="T335" s="115"/>
      <c r="U335" s="115"/>
    </row>
    <row r="336" spans="1:21" x14ac:dyDescent="0.25">
      <c r="A336" s="115"/>
      <c r="B336" s="115"/>
      <c r="C336" s="115"/>
      <c r="D336" s="115"/>
      <c r="E336" s="115"/>
      <c r="F336" s="115"/>
      <c r="G336" s="115"/>
      <c r="H336" s="115"/>
      <c r="I336" s="115"/>
      <c r="J336" s="115"/>
      <c r="K336" s="115"/>
      <c r="L336" s="115"/>
      <c r="M336" s="115"/>
      <c r="N336" s="115"/>
      <c r="O336" s="115"/>
      <c r="P336" s="115"/>
      <c r="Q336" s="115"/>
      <c r="R336" s="115"/>
      <c r="S336" s="115"/>
      <c r="T336" s="115"/>
      <c r="U336" s="115"/>
    </row>
    <row r="337" spans="1:21" x14ac:dyDescent="0.25">
      <c r="A337" s="115"/>
      <c r="B337" s="115"/>
      <c r="C337" s="115"/>
      <c r="D337" s="115"/>
      <c r="E337" s="115"/>
      <c r="F337" s="115"/>
      <c r="G337" s="115"/>
      <c r="H337" s="115"/>
      <c r="I337" s="115"/>
      <c r="J337" s="115"/>
      <c r="K337" s="115"/>
      <c r="L337" s="115"/>
      <c r="M337" s="115"/>
      <c r="N337" s="115"/>
      <c r="O337" s="115"/>
      <c r="P337" s="115"/>
      <c r="Q337" s="115"/>
      <c r="R337" s="115"/>
      <c r="S337" s="115"/>
      <c r="T337" s="115"/>
      <c r="U337" s="115"/>
    </row>
    <row r="338" spans="1:21" x14ac:dyDescent="0.25">
      <c r="A338" s="115"/>
      <c r="B338" s="115"/>
      <c r="C338" s="115"/>
      <c r="D338" s="115"/>
      <c r="E338" s="115"/>
      <c r="F338" s="115"/>
      <c r="G338" s="115"/>
      <c r="H338" s="115"/>
      <c r="I338" s="115"/>
      <c r="J338" s="115"/>
      <c r="K338" s="115"/>
      <c r="L338" s="115"/>
      <c r="M338" s="115"/>
      <c r="N338" s="115"/>
      <c r="O338" s="115"/>
      <c r="P338" s="115"/>
      <c r="Q338" s="115"/>
      <c r="R338" s="115"/>
      <c r="S338" s="115"/>
      <c r="T338" s="115"/>
      <c r="U338" s="115"/>
    </row>
    <row r="339" spans="1:21" x14ac:dyDescent="0.25">
      <c r="A339" s="115"/>
      <c r="B339" s="115"/>
      <c r="C339" s="115"/>
      <c r="D339" s="115"/>
      <c r="E339" s="115"/>
      <c r="F339" s="115"/>
      <c r="G339" s="115"/>
      <c r="H339" s="115"/>
      <c r="I339" s="115"/>
      <c r="J339" s="115"/>
      <c r="K339" s="115"/>
      <c r="L339" s="115"/>
      <c r="M339" s="115"/>
      <c r="N339" s="115"/>
      <c r="O339" s="115"/>
      <c r="P339" s="115"/>
      <c r="Q339" s="115"/>
      <c r="R339" s="115"/>
      <c r="S339" s="115"/>
      <c r="T339" s="115"/>
      <c r="U339" s="115"/>
    </row>
    <row r="340" spans="1:21" x14ac:dyDescent="0.25">
      <c r="A340" s="115"/>
      <c r="B340" s="115"/>
      <c r="C340" s="115"/>
      <c r="D340" s="115"/>
      <c r="E340" s="115"/>
      <c r="F340" s="115"/>
      <c r="G340" s="115"/>
      <c r="H340" s="115"/>
      <c r="I340" s="115"/>
      <c r="J340" s="115"/>
      <c r="K340" s="115"/>
      <c r="L340" s="115"/>
      <c r="M340" s="115"/>
      <c r="N340" s="115"/>
      <c r="O340" s="115"/>
      <c r="P340" s="115"/>
      <c r="Q340" s="115"/>
      <c r="R340" s="115"/>
      <c r="S340" s="115"/>
      <c r="T340" s="115"/>
      <c r="U340" s="115"/>
    </row>
    <row r="341" spans="1:21" x14ac:dyDescent="0.25">
      <c r="A341" s="115"/>
      <c r="B341" s="115"/>
      <c r="C341" s="115"/>
      <c r="D341" s="115"/>
      <c r="E341" s="115"/>
      <c r="F341" s="115"/>
      <c r="G341" s="115"/>
      <c r="H341" s="115"/>
      <c r="I341" s="115"/>
      <c r="J341" s="115"/>
      <c r="K341" s="115"/>
      <c r="L341" s="115"/>
      <c r="M341" s="115"/>
      <c r="N341" s="115"/>
      <c r="O341" s="115"/>
      <c r="P341" s="115"/>
      <c r="Q341" s="115"/>
      <c r="R341" s="115"/>
      <c r="S341" s="115"/>
      <c r="T341" s="115"/>
      <c r="U341" s="115"/>
    </row>
    <row r="342" spans="1:21" x14ac:dyDescent="0.25">
      <c r="A342" s="115"/>
      <c r="B342" s="115"/>
      <c r="C342" s="115"/>
      <c r="D342" s="115"/>
      <c r="E342" s="115"/>
      <c r="F342" s="115"/>
      <c r="G342" s="115"/>
      <c r="H342" s="115"/>
      <c r="I342" s="115"/>
      <c r="J342" s="115"/>
      <c r="K342" s="115"/>
      <c r="L342" s="115"/>
      <c r="M342" s="115"/>
      <c r="N342" s="115"/>
      <c r="O342" s="115"/>
      <c r="P342" s="115"/>
      <c r="Q342" s="115"/>
      <c r="R342" s="115"/>
      <c r="S342" s="115"/>
      <c r="T342" s="115"/>
      <c r="U342" s="115"/>
    </row>
    <row r="343" spans="1:21" x14ac:dyDescent="0.25">
      <c r="A343" s="115"/>
      <c r="B343" s="115"/>
      <c r="C343" s="115"/>
      <c r="D343" s="115"/>
      <c r="E343" s="115"/>
      <c r="F343" s="115"/>
      <c r="G343" s="115"/>
      <c r="H343" s="115"/>
      <c r="I343" s="115"/>
      <c r="J343" s="115"/>
      <c r="K343" s="115"/>
      <c r="L343" s="115"/>
      <c r="M343" s="115"/>
      <c r="N343" s="115"/>
      <c r="O343" s="115"/>
      <c r="P343" s="115"/>
      <c r="Q343" s="115"/>
      <c r="R343" s="115"/>
      <c r="S343" s="115"/>
      <c r="T343" s="115"/>
      <c r="U343" s="115"/>
    </row>
    <row r="344" spans="1:21" x14ac:dyDescent="0.25">
      <c r="A344" s="115"/>
      <c r="B344" s="115"/>
      <c r="C344" s="115"/>
      <c r="D344" s="115"/>
      <c r="E344" s="115"/>
      <c r="F344" s="115"/>
      <c r="G344" s="115"/>
      <c r="H344" s="115"/>
      <c r="I344" s="115"/>
      <c r="J344" s="115"/>
      <c r="K344" s="115"/>
      <c r="L344" s="115"/>
      <c r="M344" s="115"/>
      <c r="N344" s="115"/>
      <c r="O344" s="115"/>
      <c r="P344" s="115"/>
      <c r="Q344" s="115"/>
      <c r="R344" s="115"/>
      <c r="S344" s="115"/>
      <c r="T344" s="115"/>
      <c r="U344" s="115"/>
    </row>
    <row r="345" spans="1:21" x14ac:dyDescent="0.25">
      <c r="A345" s="115"/>
      <c r="B345" s="115"/>
      <c r="C345" s="115"/>
      <c r="D345" s="115"/>
      <c r="E345" s="115"/>
      <c r="F345" s="115"/>
      <c r="G345" s="115"/>
      <c r="H345" s="115"/>
      <c r="I345" s="115"/>
      <c r="J345" s="115"/>
      <c r="K345" s="115"/>
      <c r="L345" s="115"/>
      <c r="M345" s="115"/>
      <c r="N345" s="115"/>
      <c r="O345" s="115"/>
      <c r="P345" s="115"/>
      <c r="Q345" s="115"/>
      <c r="R345" s="115"/>
      <c r="S345" s="115"/>
      <c r="T345" s="115"/>
      <c r="U345" s="115"/>
    </row>
    <row r="346" spans="1:21" x14ac:dyDescent="0.25">
      <c r="A346" s="115"/>
      <c r="B346" s="115"/>
      <c r="C346" s="115"/>
      <c r="D346" s="115"/>
      <c r="E346" s="115"/>
      <c r="F346" s="115"/>
      <c r="G346" s="115"/>
      <c r="H346" s="115"/>
      <c r="I346" s="115"/>
      <c r="J346" s="115"/>
      <c r="K346" s="115"/>
      <c r="L346" s="115"/>
      <c r="M346" s="115"/>
      <c r="N346" s="115"/>
      <c r="O346" s="115"/>
      <c r="P346" s="115"/>
      <c r="Q346" s="115"/>
      <c r="R346" s="115"/>
      <c r="S346" s="115"/>
      <c r="T346" s="115"/>
      <c r="U346" s="115"/>
    </row>
    <row r="347" spans="1:21" x14ac:dyDescent="0.25">
      <c r="A347" s="115"/>
      <c r="B347" s="115"/>
      <c r="C347" s="115"/>
      <c r="D347" s="115"/>
      <c r="E347" s="115"/>
      <c r="F347" s="115"/>
      <c r="G347" s="115"/>
      <c r="H347" s="115"/>
      <c r="I347" s="115"/>
      <c r="J347" s="115"/>
      <c r="K347" s="115"/>
      <c r="L347" s="115"/>
      <c r="M347" s="115"/>
      <c r="N347" s="115"/>
      <c r="O347" s="115"/>
      <c r="P347" s="115"/>
      <c r="Q347" s="115"/>
      <c r="R347" s="115"/>
      <c r="S347" s="115"/>
      <c r="T347" s="115"/>
      <c r="U347" s="115"/>
    </row>
    <row r="348" spans="1:21" x14ac:dyDescent="0.25">
      <c r="A348" s="115"/>
      <c r="B348" s="115"/>
      <c r="C348" s="115"/>
      <c r="D348" s="115"/>
      <c r="E348" s="115"/>
      <c r="F348" s="115"/>
      <c r="G348" s="115"/>
      <c r="H348" s="115"/>
      <c r="I348" s="115"/>
      <c r="J348" s="115"/>
      <c r="K348" s="115"/>
      <c r="L348" s="115"/>
      <c r="M348" s="115"/>
      <c r="N348" s="115"/>
      <c r="O348" s="115"/>
      <c r="P348" s="115"/>
      <c r="Q348" s="115"/>
      <c r="R348" s="115"/>
      <c r="S348" s="115"/>
      <c r="T348" s="115"/>
      <c r="U348" s="115"/>
    </row>
    <row r="349" spans="1:21" x14ac:dyDescent="0.25">
      <c r="A349" s="115"/>
      <c r="B349" s="115"/>
      <c r="C349" s="115"/>
      <c r="D349" s="115"/>
      <c r="E349" s="115"/>
      <c r="F349" s="115"/>
      <c r="G349" s="115"/>
      <c r="H349" s="115"/>
      <c r="I349" s="115"/>
      <c r="J349" s="115"/>
      <c r="K349" s="115"/>
      <c r="L349" s="115"/>
      <c r="M349" s="115"/>
      <c r="N349" s="115"/>
      <c r="O349" s="115"/>
      <c r="P349" s="115"/>
      <c r="Q349" s="115"/>
      <c r="R349" s="115"/>
      <c r="S349" s="115"/>
      <c r="T349" s="115"/>
      <c r="U349" s="115"/>
    </row>
    <row r="350" spans="1:21" x14ac:dyDescent="0.25">
      <c r="A350" s="115"/>
      <c r="B350" s="115"/>
      <c r="C350" s="115"/>
      <c r="D350" s="115"/>
      <c r="E350" s="115"/>
      <c r="F350" s="115"/>
      <c r="G350" s="115"/>
      <c r="H350" s="115"/>
      <c r="I350" s="115"/>
      <c r="J350" s="115"/>
      <c r="K350" s="115"/>
      <c r="L350" s="115"/>
      <c r="M350" s="115"/>
      <c r="N350" s="115"/>
      <c r="O350" s="115"/>
      <c r="P350" s="115"/>
      <c r="Q350" s="115"/>
      <c r="R350" s="115"/>
      <c r="S350" s="115"/>
      <c r="T350" s="115"/>
      <c r="U350" s="115"/>
    </row>
    <row r="351" spans="1:21" x14ac:dyDescent="0.25">
      <c r="A351" s="115"/>
      <c r="B351" s="115"/>
      <c r="C351" s="115"/>
      <c r="D351" s="115"/>
      <c r="E351" s="115"/>
      <c r="F351" s="115"/>
      <c r="G351" s="115"/>
      <c r="H351" s="115"/>
      <c r="I351" s="115"/>
      <c r="J351" s="115"/>
      <c r="K351" s="115"/>
      <c r="L351" s="115"/>
      <c r="M351" s="115"/>
      <c r="N351" s="115"/>
      <c r="O351" s="115"/>
      <c r="P351" s="115"/>
      <c r="Q351" s="115"/>
      <c r="R351" s="115"/>
      <c r="S351" s="115"/>
      <c r="T351" s="115"/>
      <c r="U351" s="115"/>
    </row>
    <row r="352" spans="1:21" x14ac:dyDescent="0.25">
      <c r="A352" s="115"/>
      <c r="B352" s="115"/>
      <c r="C352" s="115"/>
      <c r="D352" s="115"/>
      <c r="E352" s="115"/>
      <c r="F352" s="115"/>
      <c r="G352" s="115"/>
      <c r="H352" s="115"/>
      <c r="I352" s="115"/>
      <c r="J352" s="115"/>
      <c r="K352" s="115"/>
      <c r="L352" s="115"/>
      <c r="M352" s="115"/>
      <c r="N352" s="115"/>
      <c r="O352" s="115"/>
      <c r="P352" s="115"/>
      <c r="Q352" s="115"/>
      <c r="R352" s="115"/>
      <c r="S352" s="115"/>
      <c r="T352" s="115"/>
      <c r="U352" s="115"/>
    </row>
    <row r="353" spans="1:21" x14ac:dyDescent="0.25">
      <c r="A353" s="115"/>
      <c r="B353" s="115"/>
      <c r="C353" s="115"/>
      <c r="D353" s="115"/>
      <c r="E353" s="115"/>
      <c r="F353" s="115"/>
      <c r="G353" s="115"/>
      <c r="H353" s="115"/>
      <c r="I353" s="115"/>
      <c r="J353" s="115"/>
      <c r="K353" s="115"/>
      <c r="L353" s="115"/>
      <c r="M353" s="115"/>
      <c r="N353" s="115"/>
      <c r="O353" s="115"/>
      <c r="P353" s="115"/>
      <c r="Q353" s="115"/>
      <c r="R353" s="115"/>
      <c r="S353" s="115"/>
      <c r="T353" s="115"/>
      <c r="U353" s="115"/>
    </row>
    <row r="354" spans="1:21" x14ac:dyDescent="0.25">
      <c r="A354" s="115"/>
      <c r="B354" s="115"/>
      <c r="C354" s="115"/>
      <c r="D354" s="115"/>
      <c r="E354" s="115"/>
      <c r="F354" s="115"/>
      <c r="G354" s="115"/>
      <c r="H354" s="115"/>
      <c r="I354" s="115"/>
      <c r="J354" s="115"/>
      <c r="K354" s="115"/>
      <c r="L354" s="115"/>
      <c r="M354" s="115"/>
      <c r="N354" s="115"/>
      <c r="O354" s="115"/>
      <c r="P354" s="115"/>
      <c r="Q354" s="115"/>
      <c r="R354" s="115"/>
      <c r="S354" s="115"/>
      <c r="T354" s="115"/>
      <c r="U354" s="115"/>
    </row>
    <row r="355" spans="1:21" x14ac:dyDescent="0.25">
      <c r="A355" s="115"/>
      <c r="B355" s="115"/>
      <c r="C355" s="115"/>
      <c r="D355" s="115"/>
      <c r="E355" s="115"/>
      <c r="F355" s="115"/>
      <c r="G355" s="115"/>
      <c r="H355" s="115"/>
      <c r="I355" s="115"/>
      <c r="J355" s="115"/>
      <c r="K355" s="115"/>
      <c r="L355" s="115"/>
      <c r="M355" s="115"/>
      <c r="N355" s="115"/>
      <c r="O355" s="115"/>
      <c r="P355" s="115"/>
      <c r="Q355" s="115"/>
      <c r="R355" s="115"/>
      <c r="S355" s="115"/>
      <c r="T355" s="115"/>
      <c r="U355" s="115"/>
    </row>
    <row r="356" spans="1:21" x14ac:dyDescent="0.25">
      <c r="A356" s="115"/>
      <c r="B356" s="115"/>
      <c r="C356" s="115"/>
      <c r="D356" s="115"/>
      <c r="E356" s="115"/>
      <c r="F356" s="115"/>
      <c r="G356" s="115"/>
      <c r="H356" s="115"/>
      <c r="I356" s="115"/>
      <c r="J356" s="115"/>
      <c r="K356" s="115"/>
      <c r="L356" s="115"/>
      <c r="M356" s="115"/>
      <c r="N356" s="115"/>
      <c r="O356" s="115"/>
      <c r="P356" s="115"/>
      <c r="Q356" s="115"/>
      <c r="R356" s="115"/>
      <c r="S356" s="115"/>
      <c r="T356" s="115"/>
      <c r="U356" s="115"/>
    </row>
    <row r="357" spans="1:21" x14ac:dyDescent="0.25">
      <c r="A357" s="115"/>
      <c r="B357" s="115"/>
      <c r="C357" s="115"/>
      <c r="D357" s="115"/>
      <c r="E357" s="115"/>
      <c r="F357" s="115"/>
      <c r="G357" s="115"/>
      <c r="H357" s="115"/>
      <c r="I357" s="115"/>
      <c r="J357" s="115"/>
      <c r="K357" s="115"/>
      <c r="L357" s="115"/>
      <c r="M357" s="115"/>
      <c r="N357" s="115"/>
      <c r="O357" s="115"/>
      <c r="P357" s="115"/>
      <c r="Q357" s="115"/>
      <c r="R357" s="115"/>
      <c r="S357" s="115"/>
      <c r="T357" s="115"/>
      <c r="U357" s="115"/>
    </row>
    <row r="358" spans="1:21" x14ac:dyDescent="0.25">
      <c r="A358" s="115"/>
      <c r="B358" s="115"/>
      <c r="C358" s="115"/>
      <c r="D358" s="115"/>
      <c r="E358" s="115"/>
      <c r="F358" s="115"/>
      <c r="G358" s="115"/>
      <c r="H358" s="115"/>
      <c r="I358" s="115"/>
      <c r="J358" s="115"/>
      <c r="K358" s="115"/>
      <c r="L358" s="115"/>
      <c r="M358" s="115"/>
      <c r="N358" s="115"/>
      <c r="O358" s="115"/>
      <c r="P358" s="115"/>
      <c r="Q358" s="115"/>
      <c r="R358" s="115"/>
      <c r="S358" s="115"/>
      <c r="T358" s="115"/>
      <c r="U358" s="115"/>
    </row>
    <row r="359" spans="1:21" x14ac:dyDescent="0.25">
      <c r="A359" s="115"/>
      <c r="B359" s="115"/>
      <c r="C359" s="115"/>
      <c r="D359" s="115"/>
      <c r="E359" s="115"/>
      <c r="F359" s="115"/>
      <c r="G359" s="115"/>
      <c r="H359" s="115"/>
      <c r="I359" s="115"/>
      <c r="J359" s="115"/>
      <c r="K359" s="115"/>
      <c r="L359" s="115"/>
      <c r="M359" s="115"/>
      <c r="N359" s="115"/>
      <c r="O359" s="115"/>
      <c r="P359" s="115"/>
      <c r="Q359" s="115"/>
      <c r="R359" s="115"/>
      <c r="S359" s="115"/>
      <c r="T359" s="115"/>
      <c r="U359" s="115"/>
    </row>
    <row r="360" spans="1:21" x14ac:dyDescent="0.25">
      <c r="A360" s="115"/>
      <c r="B360" s="115"/>
      <c r="C360" s="115"/>
      <c r="D360" s="115"/>
      <c r="E360" s="115"/>
      <c r="F360" s="115"/>
      <c r="G360" s="115"/>
      <c r="H360" s="115"/>
      <c r="I360" s="115"/>
      <c r="J360" s="115"/>
      <c r="K360" s="115"/>
      <c r="L360" s="115"/>
      <c r="M360" s="115"/>
      <c r="N360" s="115"/>
      <c r="O360" s="115"/>
      <c r="P360" s="115"/>
      <c r="Q360" s="115"/>
      <c r="R360" s="115"/>
      <c r="S360" s="115"/>
      <c r="T360" s="115"/>
      <c r="U360" s="115"/>
    </row>
    <row r="361" spans="1:21" x14ac:dyDescent="0.25">
      <c r="A361" s="115"/>
      <c r="B361" s="115"/>
      <c r="C361" s="115"/>
      <c r="D361" s="115"/>
      <c r="E361" s="115"/>
      <c r="F361" s="115"/>
      <c r="G361" s="115"/>
      <c r="H361" s="115"/>
      <c r="I361" s="115"/>
      <c r="J361" s="115"/>
      <c r="K361" s="115"/>
      <c r="L361" s="115"/>
      <c r="M361" s="115"/>
      <c r="N361" s="115"/>
      <c r="O361" s="115"/>
      <c r="P361" s="115"/>
      <c r="Q361" s="115"/>
      <c r="R361" s="115"/>
      <c r="S361" s="115"/>
      <c r="T361" s="115"/>
      <c r="U361" s="115"/>
    </row>
    <row r="362" spans="1:21" x14ac:dyDescent="0.25">
      <c r="A362" s="115"/>
      <c r="B362" s="115"/>
      <c r="C362" s="115"/>
      <c r="D362" s="115"/>
      <c r="E362" s="115"/>
      <c r="F362" s="115"/>
      <c r="G362" s="115"/>
      <c r="H362" s="115"/>
      <c r="I362" s="115"/>
      <c r="J362" s="115"/>
      <c r="K362" s="115"/>
      <c r="L362" s="115"/>
      <c r="M362" s="115"/>
      <c r="N362" s="115"/>
      <c r="O362" s="115"/>
      <c r="P362" s="115"/>
      <c r="Q362" s="115"/>
      <c r="R362" s="115"/>
      <c r="S362" s="115"/>
      <c r="T362" s="115"/>
      <c r="U362" s="115"/>
    </row>
    <row r="363" spans="1:21" x14ac:dyDescent="0.25">
      <c r="A363" s="115"/>
      <c r="B363" s="115"/>
      <c r="C363" s="115"/>
      <c r="D363" s="115"/>
      <c r="E363" s="115"/>
      <c r="F363" s="115"/>
      <c r="G363" s="115"/>
      <c r="H363" s="115"/>
      <c r="I363" s="115"/>
      <c r="J363" s="115"/>
      <c r="K363" s="115"/>
      <c r="L363" s="115"/>
      <c r="M363" s="115"/>
      <c r="N363" s="115"/>
      <c r="O363" s="115"/>
      <c r="P363" s="115"/>
      <c r="Q363" s="115"/>
      <c r="R363" s="115"/>
      <c r="S363" s="115"/>
      <c r="T363" s="115"/>
      <c r="U363" s="115"/>
    </row>
    <row r="364" spans="1:21" x14ac:dyDescent="0.25">
      <c r="A364" s="115"/>
      <c r="B364" s="115"/>
      <c r="C364" s="115"/>
      <c r="D364" s="115"/>
      <c r="E364" s="115"/>
      <c r="F364" s="115"/>
      <c r="G364" s="115"/>
      <c r="H364" s="115"/>
      <c r="I364" s="115"/>
      <c r="J364" s="115"/>
      <c r="K364" s="115"/>
      <c r="L364" s="115"/>
      <c r="M364" s="115"/>
      <c r="N364" s="115"/>
      <c r="O364" s="115"/>
      <c r="P364" s="115"/>
      <c r="Q364" s="115"/>
      <c r="R364" s="115"/>
      <c r="S364" s="115"/>
      <c r="T364" s="115"/>
      <c r="U364" s="115"/>
    </row>
    <row r="365" spans="1:21" x14ac:dyDescent="0.25">
      <c r="A365" s="115"/>
      <c r="B365" s="115"/>
      <c r="C365" s="115"/>
      <c r="D365" s="115"/>
      <c r="E365" s="115"/>
      <c r="F365" s="115"/>
      <c r="G365" s="115"/>
      <c r="H365" s="115"/>
      <c r="I365" s="115"/>
      <c r="J365" s="115"/>
      <c r="K365" s="115"/>
      <c r="L365" s="115"/>
      <c r="M365" s="115"/>
      <c r="N365" s="115"/>
      <c r="O365" s="115"/>
      <c r="P365" s="115"/>
      <c r="Q365" s="115"/>
      <c r="R365" s="115"/>
      <c r="S365" s="115"/>
      <c r="T365" s="115"/>
      <c r="U365" s="115"/>
    </row>
    <row r="366" spans="1:21" x14ac:dyDescent="0.25">
      <c r="A366" s="115"/>
      <c r="B366" s="115"/>
      <c r="C366" s="115"/>
      <c r="D366" s="115"/>
      <c r="E366" s="115"/>
      <c r="F366" s="115"/>
      <c r="G366" s="115"/>
      <c r="H366" s="115"/>
      <c r="I366" s="115"/>
      <c r="J366" s="115"/>
      <c r="K366" s="115"/>
      <c r="L366" s="115"/>
      <c r="M366" s="115"/>
      <c r="N366" s="115"/>
      <c r="O366" s="115"/>
      <c r="P366" s="115"/>
      <c r="Q366" s="115"/>
      <c r="R366" s="115"/>
      <c r="S366" s="115"/>
      <c r="T366" s="115"/>
      <c r="U366" s="115"/>
    </row>
    <row r="367" spans="1:21" x14ac:dyDescent="0.25">
      <c r="A367" s="115"/>
      <c r="B367" s="115"/>
      <c r="C367" s="115"/>
      <c r="D367" s="115"/>
      <c r="E367" s="115"/>
      <c r="F367" s="115"/>
      <c r="G367" s="115"/>
      <c r="H367" s="115"/>
      <c r="I367" s="115"/>
      <c r="J367" s="115"/>
      <c r="K367" s="115"/>
      <c r="L367" s="115"/>
      <c r="M367" s="115"/>
      <c r="N367" s="115"/>
      <c r="O367" s="115"/>
      <c r="P367" s="115"/>
      <c r="Q367" s="115"/>
      <c r="R367" s="115"/>
      <c r="S367" s="115"/>
      <c r="T367" s="115"/>
      <c r="U367" s="115"/>
    </row>
    <row r="368" spans="1:21" x14ac:dyDescent="0.25">
      <c r="A368" s="115"/>
      <c r="B368" s="115"/>
      <c r="C368" s="115"/>
      <c r="D368" s="115"/>
      <c r="E368" s="115"/>
      <c r="F368" s="115"/>
      <c r="G368" s="115"/>
      <c r="H368" s="115"/>
      <c r="I368" s="115"/>
      <c r="J368" s="115"/>
      <c r="K368" s="115"/>
      <c r="L368" s="115"/>
      <c r="M368" s="115"/>
      <c r="N368" s="115"/>
      <c r="O368" s="115"/>
      <c r="P368" s="115"/>
      <c r="Q368" s="115"/>
      <c r="R368" s="115"/>
      <c r="S368" s="115"/>
      <c r="T368" s="115"/>
      <c r="U368" s="115"/>
    </row>
    <row r="369" spans="1:21" x14ac:dyDescent="0.25">
      <c r="A369" s="115"/>
      <c r="B369" s="115"/>
      <c r="C369" s="115"/>
      <c r="D369" s="115"/>
      <c r="E369" s="115"/>
      <c r="F369" s="115"/>
      <c r="G369" s="115"/>
      <c r="H369" s="115"/>
      <c r="I369" s="115"/>
      <c r="J369" s="115"/>
      <c r="K369" s="115"/>
      <c r="L369" s="115"/>
      <c r="M369" s="115"/>
      <c r="N369" s="115"/>
      <c r="O369" s="115"/>
      <c r="P369" s="115"/>
      <c r="Q369" s="115"/>
      <c r="R369" s="115"/>
      <c r="S369" s="115"/>
      <c r="T369" s="115"/>
      <c r="U369" s="115"/>
    </row>
    <row r="370" spans="1:21" x14ac:dyDescent="0.25">
      <c r="A370" s="115"/>
      <c r="B370" s="115"/>
      <c r="C370" s="115"/>
      <c r="D370" s="115"/>
      <c r="E370" s="115"/>
      <c r="F370" s="115"/>
      <c r="G370" s="115"/>
      <c r="H370" s="115"/>
      <c r="I370" s="115"/>
      <c r="J370" s="115"/>
      <c r="K370" s="115"/>
      <c r="L370" s="115"/>
      <c r="M370" s="115"/>
      <c r="N370" s="115"/>
      <c r="O370" s="115"/>
      <c r="P370" s="115"/>
      <c r="Q370" s="115"/>
      <c r="R370" s="115"/>
      <c r="S370" s="115"/>
      <c r="T370" s="115"/>
      <c r="U370" s="115"/>
    </row>
    <row r="371" spans="1:21" x14ac:dyDescent="0.25">
      <c r="A371" s="115"/>
      <c r="B371" s="115"/>
      <c r="C371" s="115"/>
      <c r="D371" s="115"/>
      <c r="E371" s="115"/>
      <c r="F371" s="115"/>
      <c r="G371" s="115"/>
      <c r="H371" s="115"/>
      <c r="I371" s="115"/>
      <c r="J371" s="115"/>
      <c r="K371" s="115"/>
      <c r="L371" s="115"/>
      <c r="M371" s="115"/>
      <c r="N371" s="115"/>
      <c r="O371" s="115"/>
      <c r="P371" s="115"/>
      <c r="Q371" s="115"/>
      <c r="R371" s="115"/>
      <c r="S371" s="115"/>
      <c r="T371" s="115"/>
      <c r="U371" s="115"/>
    </row>
    <row r="372" spans="1:21" x14ac:dyDescent="0.25">
      <c r="A372" s="115"/>
      <c r="B372" s="115"/>
      <c r="C372" s="115"/>
      <c r="D372" s="115"/>
      <c r="E372" s="115"/>
      <c r="F372" s="115"/>
      <c r="G372" s="115"/>
      <c r="H372" s="115"/>
      <c r="I372" s="115"/>
      <c r="J372" s="115"/>
      <c r="K372" s="115"/>
      <c r="L372" s="115"/>
      <c r="M372" s="115"/>
      <c r="N372" s="115"/>
      <c r="O372" s="115"/>
      <c r="P372" s="115"/>
      <c r="Q372" s="115"/>
      <c r="R372" s="115"/>
      <c r="S372" s="115"/>
      <c r="T372" s="115"/>
      <c r="U372" s="115"/>
    </row>
    <row r="373" spans="1:21" x14ac:dyDescent="0.25">
      <c r="A373" s="115"/>
      <c r="B373" s="115"/>
      <c r="C373" s="115"/>
      <c r="D373" s="115"/>
      <c r="E373" s="115"/>
      <c r="F373" s="115"/>
      <c r="G373" s="115"/>
      <c r="H373" s="115"/>
      <c r="I373" s="115"/>
      <c r="J373" s="115"/>
      <c r="K373" s="115"/>
      <c r="L373" s="115"/>
      <c r="M373" s="115"/>
      <c r="N373" s="115"/>
      <c r="O373" s="115"/>
      <c r="P373" s="115"/>
      <c r="Q373" s="115"/>
      <c r="R373" s="115"/>
      <c r="S373" s="115"/>
      <c r="T373" s="115"/>
      <c r="U373" s="115"/>
    </row>
    <row r="374" spans="1:21" x14ac:dyDescent="0.25">
      <c r="A374" s="115"/>
      <c r="B374" s="115"/>
      <c r="C374" s="115"/>
      <c r="D374" s="115"/>
      <c r="E374" s="115"/>
      <c r="F374" s="115"/>
      <c r="G374" s="115"/>
      <c r="H374" s="115"/>
      <c r="I374" s="115"/>
      <c r="J374" s="115"/>
      <c r="K374" s="115"/>
      <c r="L374" s="115"/>
      <c r="M374" s="115"/>
      <c r="N374" s="115"/>
      <c r="O374" s="115"/>
      <c r="P374" s="115"/>
      <c r="Q374" s="115"/>
      <c r="R374" s="115"/>
      <c r="S374" s="115"/>
      <c r="T374" s="115"/>
      <c r="U374" s="115"/>
    </row>
    <row r="375" spans="1:21" x14ac:dyDescent="0.25">
      <c r="A375" s="115"/>
      <c r="B375" s="115"/>
      <c r="C375" s="115"/>
      <c r="D375" s="115"/>
      <c r="E375" s="115"/>
      <c r="F375" s="115"/>
      <c r="G375" s="115"/>
      <c r="H375" s="115"/>
      <c r="I375" s="115"/>
      <c r="J375" s="115"/>
      <c r="K375" s="115"/>
      <c r="L375" s="115"/>
      <c r="M375" s="115"/>
      <c r="N375" s="115"/>
      <c r="O375" s="115"/>
      <c r="P375" s="115"/>
      <c r="Q375" s="115"/>
      <c r="R375" s="115"/>
      <c r="S375" s="115"/>
      <c r="T375" s="115"/>
      <c r="U375" s="115"/>
    </row>
    <row r="376" spans="1:21" x14ac:dyDescent="0.25">
      <c r="A376" s="115"/>
      <c r="B376" s="115"/>
      <c r="C376" s="115"/>
      <c r="D376" s="115"/>
      <c r="E376" s="115"/>
      <c r="F376" s="115"/>
      <c r="G376" s="115"/>
      <c r="H376" s="115"/>
      <c r="I376" s="115"/>
      <c r="J376" s="115"/>
      <c r="K376" s="115"/>
      <c r="L376" s="115"/>
      <c r="M376" s="115"/>
      <c r="N376" s="115"/>
      <c r="O376" s="115"/>
      <c r="P376" s="115"/>
      <c r="Q376" s="115"/>
      <c r="R376" s="115"/>
      <c r="S376" s="115"/>
      <c r="T376" s="115"/>
      <c r="U376" s="115"/>
    </row>
    <row r="377" spans="1:21" x14ac:dyDescent="0.25">
      <c r="A377" s="115"/>
      <c r="B377" s="115"/>
      <c r="C377" s="115"/>
      <c r="D377" s="115"/>
      <c r="E377" s="115"/>
      <c r="F377" s="115"/>
      <c r="G377" s="115"/>
      <c r="H377" s="115"/>
      <c r="I377" s="115"/>
      <c r="J377" s="115"/>
      <c r="K377" s="115"/>
      <c r="L377" s="115"/>
      <c r="M377" s="115"/>
      <c r="N377" s="115"/>
      <c r="O377" s="115"/>
      <c r="P377" s="115"/>
      <c r="Q377" s="115"/>
      <c r="R377" s="115"/>
      <c r="S377" s="115"/>
      <c r="T377" s="115"/>
      <c r="U377" s="115"/>
    </row>
    <row r="378" spans="1:21" x14ac:dyDescent="0.25">
      <c r="A378" s="115"/>
      <c r="B378" s="115"/>
      <c r="C378" s="115"/>
      <c r="D378" s="115"/>
      <c r="E378" s="115"/>
      <c r="F378" s="115"/>
      <c r="G378" s="115"/>
      <c r="H378" s="115"/>
      <c r="I378" s="115"/>
      <c r="J378" s="115"/>
      <c r="K378" s="115"/>
      <c r="L378" s="115"/>
      <c r="M378" s="115"/>
      <c r="N378" s="115"/>
      <c r="O378" s="115"/>
      <c r="P378" s="115"/>
      <c r="Q378" s="115"/>
      <c r="R378" s="115"/>
      <c r="S378" s="115"/>
      <c r="T378" s="115"/>
      <c r="U378" s="115"/>
    </row>
    <row r="379" spans="1:21" x14ac:dyDescent="0.25">
      <c r="A379" s="115"/>
      <c r="B379" s="115"/>
      <c r="C379" s="115"/>
      <c r="D379" s="115"/>
      <c r="E379" s="115"/>
      <c r="F379" s="115"/>
      <c r="G379" s="115"/>
      <c r="H379" s="115"/>
      <c r="I379" s="115"/>
      <c r="J379" s="115"/>
      <c r="K379" s="115"/>
      <c r="L379" s="115"/>
      <c r="M379" s="115"/>
      <c r="N379" s="115"/>
      <c r="O379" s="115"/>
      <c r="P379" s="115"/>
      <c r="Q379" s="115"/>
      <c r="R379" s="115"/>
      <c r="S379" s="115"/>
      <c r="T379" s="115"/>
      <c r="U379" s="115"/>
    </row>
    <row r="380" spans="1:21" x14ac:dyDescent="0.25">
      <c r="A380" s="115"/>
      <c r="B380" s="115"/>
      <c r="C380" s="115"/>
      <c r="D380" s="115"/>
      <c r="E380" s="115"/>
      <c r="F380" s="115"/>
      <c r="G380" s="115"/>
      <c r="H380" s="115"/>
      <c r="I380" s="115"/>
      <c r="J380" s="115"/>
      <c r="K380" s="115"/>
      <c r="L380" s="115"/>
      <c r="M380" s="115"/>
      <c r="N380" s="115"/>
      <c r="O380" s="115"/>
      <c r="P380" s="115"/>
      <c r="Q380" s="115"/>
      <c r="R380" s="115"/>
      <c r="S380" s="115"/>
      <c r="T380" s="115"/>
      <c r="U380" s="115"/>
    </row>
    <row r="381" spans="1:21" x14ac:dyDescent="0.25">
      <c r="A381" s="115"/>
      <c r="B381" s="115"/>
      <c r="C381" s="115"/>
      <c r="D381" s="115"/>
      <c r="E381" s="115"/>
      <c r="F381" s="115"/>
      <c r="G381" s="115"/>
      <c r="H381" s="115"/>
      <c r="I381" s="115"/>
      <c r="J381" s="115"/>
      <c r="K381" s="115"/>
      <c r="L381" s="115"/>
      <c r="M381" s="115"/>
      <c r="N381" s="115"/>
      <c r="O381" s="115"/>
      <c r="P381" s="115"/>
      <c r="Q381" s="115"/>
      <c r="R381" s="115"/>
      <c r="S381" s="115"/>
      <c r="T381" s="115"/>
      <c r="U381" s="115"/>
    </row>
    <row r="382" spans="1:21" x14ac:dyDescent="0.25">
      <c r="A382" s="115"/>
      <c r="B382" s="115"/>
      <c r="C382" s="115"/>
      <c r="D382" s="115"/>
      <c r="E382" s="115"/>
      <c r="F382" s="115"/>
      <c r="G382" s="115"/>
      <c r="H382" s="115"/>
      <c r="I382" s="115"/>
      <c r="J382" s="115"/>
      <c r="K382" s="115"/>
      <c r="L382" s="115"/>
      <c r="M382" s="115"/>
      <c r="N382" s="115"/>
      <c r="O382" s="115"/>
      <c r="P382" s="115"/>
      <c r="Q382" s="115"/>
      <c r="R382" s="115"/>
      <c r="S382" s="115"/>
      <c r="T382" s="115"/>
      <c r="U382" s="11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honeticPr fontId="0"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
  <sheetViews>
    <sheetView view="pageBreakPreview" topLeftCell="A7" zoomScale="70" zoomScaleNormal="80" zoomScaleSheetLayoutView="70" workbookViewId="0">
      <selection activeCell="L31" sqref="L31"/>
    </sheetView>
  </sheetViews>
  <sheetFormatPr defaultColWidth="9.140625" defaultRowHeight="15" x14ac:dyDescent="0.25"/>
  <cols>
    <col min="1" max="1" width="17.7109375" style="37" customWidth="1"/>
    <col min="2" max="2" width="30.140625" style="37" customWidth="1"/>
    <col min="3" max="3" width="12.28515625" style="37" customWidth="1"/>
    <col min="4" max="5" width="15" style="37" customWidth="1"/>
    <col min="6" max="7" width="13.28515625" style="37" customWidth="1"/>
    <col min="8" max="8" width="19.5703125" style="37" customWidth="1"/>
    <col min="9" max="9" width="19.42578125" style="37" customWidth="1"/>
    <col min="10" max="10" width="25.85546875" style="37" customWidth="1"/>
    <col min="11" max="11" width="24.5703125" style="37" customWidth="1"/>
    <col min="12" max="12" width="30.85546875" style="37" customWidth="1"/>
    <col min="13" max="13" width="27.140625" style="37" customWidth="1"/>
    <col min="14" max="14" width="32.42578125" style="37" customWidth="1"/>
    <col min="15" max="15" width="13.28515625" style="37" hidden="1" customWidth="1"/>
    <col min="16" max="16" width="8.7109375" style="37" hidden="1" customWidth="1"/>
    <col min="17" max="17" width="12.7109375" style="37" hidden="1" customWidth="1"/>
    <col min="18" max="18" width="0" style="37" hidden="1" customWidth="1"/>
    <col min="19" max="19" width="17" style="37" hidden="1" customWidth="1"/>
    <col min="20" max="21" width="12" style="37" hidden="1" customWidth="1"/>
    <col min="22" max="22" width="11" style="37" hidden="1" customWidth="1"/>
    <col min="23" max="25" width="17.7109375" style="37" hidden="1" customWidth="1"/>
    <col min="26" max="26" width="46.5703125" style="37" hidden="1" customWidth="1"/>
    <col min="27" max="28" width="12.28515625" style="37" customWidth="1"/>
    <col min="29" max="16384" width="9.140625" style="37"/>
  </cols>
  <sheetData>
    <row r="1" spans="1:28" ht="18.75" x14ac:dyDescent="0.25">
      <c r="Z1" s="16" t="s">
        <v>22</v>
      </c>
    </row>
    <row r="2" spans="1:28" ht="18.75" x14ac:dyDescent="0.3">
      <c r="Z2" s="14" t="s">
        <v>6</v>
      </c>
    </row>
    <row r="3" spans="1:28" ht="18.75" x14ac:dyDescent="0.3">
      <c r="Z3" s="14" t="s">
        <v>21</v>
      </c>
    </row>
    <row r="4" spans="1:28" s="74" customFormat="1" ht="15.75" x14ac:dyDescent="0.25">
      <c r="D4" s="12"/>
      <c r="E4" s="12"/>
      <c r="F4" s="12"/>
      <c r="G4" s="248" t="str">
        <f>'1. паспорт местоположение'!$A$5</f>
        <v>Год раскрытия информации: 2024 год</v>
      </c>
      <c r="H4" s="248"/>
      <c r="I4" s="248"/>
      <c r="J4" s="248"/>
    </row>
    <row r="5" spans="1:28" s="74" customFormat="1" ht="15.75" x14ac:dyDescent="0.2">
      <c r="G5" s="284"/>
      <c r="H5" s="284"/>
      <c r="I5" s="284"/>
      <c r="J5" s="284"/>
    </row>
    <row r="6" spans="1:28" s="74" customFormat="1" ht="18.75" x14ac:dyDescent="0.2">
      <c r="D6" s="17"/>
      <c r="E6" s="17"/>
      <c r="F6" s="17"/>
      <c r="G6" s="252" t="s">
        <v>5</v>
      </c>
      <c r="H6" s="252"/>
      <c r="I6" s="252"/>
      <c r="J6" s="252"/>
      <c r="K6" s="17"/>
      <c r="L6" s="17"/>
      <c r="M6" s="17"/>
      <c r="N6" s="17"/>
      <c r="O6" s="17"/>
      <c r="P6" s="17"/>
      <c r="Q6" s="17"/>
      <c r="R6" s="17"/>
      <c r="S6" s="17"/>
      <c r="T6" s="17"/>
      <c r="U6" s="17"/>
      <c r="V6" s="17"/>
    </row>
    <row r="7" spans="1:28" s="74" customFormat="1" ht="18.75" x14ac:dyDescent="0.2">
      <c r="D7" s="79"/>
      <c r="E7" s="79"/>
      <c r="F7" s="79"/>
      <c r="G7" s="252"/>
      <c r="H7" s="252"/>
      <c r="I7" s="252"/>
      <c r="J7" s="252"/>
      <c r="K7" s="17"/>
      <c r="L7" s="17"/>
      <c r="M7" s="17"/>
      <c r="N7" s="17"/>
      <c r="O7" s="17"/>
      <c r="P7" s="17"/>
      <c r="Q7" s="17"/>
      <c r="R7" s="17"/>
      <c r="S7" s="17"/>
      <c r="T7" s="17"/>
      <c r="U7" s="17"/>
      <c r="V7" s="17"/>
    </row>
    <row r="8" spans="1:28" s="74" customFormat="1" ht="18.75" x14ac:dyDescent="0.2">
      <c r="D8" s="18"/>
      <c r="E8" s="18"/>
      <c r="F8" s="18"/>
      <c r="G8" s="246" t="s">
        <v>264</v>
      </c>
      <c r="H8" s="246"/>
      <c r="I8" s="246"/>
      <c r="J8" s="246"/>
      <c r="K8" s="17"/>
      <c r="L8" s="17"/>
      <c r="M8" s="17"/>
      <c r="N8" s="17"/>
      <c r="O8" s="17"/>
      <c r="P8" s="17"/>
      <c r="Q8" s="17"/>
      <c r="R8" s="17"/>
      <c r="S8" s="17"/>
      <c r="T8" s="17"/>
      <c r="U8" s="17"/>
      <c r="V8" s="17"/>
    </row>
    <row r="9" spans="1:28" s="74" customFormat="1" ht="18.75" x14ac:dyDescent="0.2">
      <c r="D9" s="15"/>
      <c r="E9" s="15"/>
      <c r="F9" s="15"/>
      <c r="G9" s="245" t="s">
        <v>4</v>
      </c>
      <c r="H9" s="245"/>
      <c r="I9" s="245"/>
      <c r="J9" s="245"/>
      <c r="K9" s="17"/>
      <c r="L9" s="17"/>
      <c r="M9" s="17"/>
      <c r="N9" s="17"/>
      <c r="O9" s="17"/>
      <c r="P9" s="17"/>
      <c r="Q9" s="17"/>
      <c r="R9" s="17"/>
      <c r="S9" s="17"/>
      <c r="T9" s="17"/>
      <c r="U9" s="17"/>
      <c r="V9" s="17"/>
    </row>
    <row r="10" spans="1:28" s="74" customFormat="1" ht="18.75" x14ac:dyDescent="0.2">
      <c r="D10" s="79"/>
      <c r="E10" s="79"/>
      <c r="F10" s="79"/>
      <c r="G10" s="252"/>
      <c r="H10" s="252"/>
      <c r="I10" s="252"/>
      <c r="J10" s="252"/>
      <c r="K10" s="17"/>
      <c r="L10" s="17"/>
      <c r="M10" s="17"/>
      <c r="N10" s="17"/>
      <c r="O10" s="17"/>
      <c r="P10" s="17"/>
      <c r="Q10" s="17"/>
      <c r="R10" s="17"/>
      <c r="S10" s="17"/>
      <c r="T10" s="17"/>
      <c r="U10" s="17"/>
      <c r="V10" s="17"/>
    </row>
    <row r="11" spans="1:28" s="74" customFormat="1" ht="18.75" x14ac:dyDescent="0.2">
      <c r="D11" s="18"/>
      <c r="E11" s="18"/>
      <c r="F11" s="18"/>
      <c r="G11" s="246" t="str">
        <f>'1. паспорт местоположение'!$A$12</f>
        <v>L_Che372</v>
      </c>
      <c r="H11" s="246"/>
      <c r="I11" s="246"/>
      <c r="J11" s="246"/>
      <c r="K11" s="17"/>
      <c r="L11" s="17"/>
      <c r="M11" s="17"/>
      <c r="N11" s="17"/>
      <c r="O11" s="17"/>
      <c r="P11" s="17"/>
      <c r="Q11" s="17"/>
      <c r="R11" s="17"/>
      <c r="S11" s="17"/>
      <c r="T11" s="17"/>
      <c r="U11" s="17"/>
      <c r="V11" s="17"/>
    </row>
    <row r="12" spans="1:28" s="74" customFormat="1" ht="18.75" x14ac:dyDescent="0.2">
      <c r="D12" s="15"/>
      <c r="E12" s="15"/>
      <c r="F12" s="15"/>
      <c r="G12" s="245" t="s">
        <v>3</v>
      </c>
      <c r="H12" s="245"/>
      <c r="I12" s="245"/>
      <c r="J12" s="245"/>
      <c r="K12" s="17"/>
      <c r="L12" s="17"/>
      <c r="M12" s="17"/>
      <c r="N12" s="17"/>
      <c r="O12" s="17"/>
      <c r="P12" s="17"/>
      <c r="Q12" s="17"/>
      <c r="R12" s="17"/>
      <c r="S12" s="17"/>
      <c r="T12" s="17"/>
      <c r="U12" s="17"/>
      <c r="V12" s="17"/>
    </row>
    <row r="13" spans="1:28" s="77" customFormat="1" ht="15.75" customHeight="1" x14ac:dyDescent="0.2">
      <c r="D13" s="1"/>
      <c r="E13" s="1"/>
      <c r="F13" s="1"/>
      <c r="G13" s="258"/>
      <c r="H13" s="258"/>
      <c r="I13" s="258"/>
      <c r="J13" s="258"/>
      <c r="K13" s="1"/>
      <c r="L13" s="1"/>
      <c r="M13" s="1"/>
      <c r="N13" s="1"/>
      <c r="O13" s="1"/>
      <c r="P13" s="1"/>
      <c r="Q13" s="1"/>
      <c r="R13" s="1"/>
      <c r="S13" s="1"/>
      <c r="T13" s="1"/>
      <c r="U13" s="1"/>
      <c r="V13" s="1"/>
    </row>
    <row r="14" spans="1:28" s="25" customFormat="1" ht="112.5" customHeight="1" x14ac:dyDescent="0.2">
      <c r="D14" s="18"/>
      <c r="E14" s="247" t="str">
        <f>'1. паспорт местоположение'!$A$15</f>
        <v>Строительство и реконструкция сети 10-0,4 кВ (ВЛ 0,4 кВ протяженностью 27,78 км, ВЛ-10 кВ протяженностью 34,311 км, ТП 6(10)/0,4 кВ общей мощностью 1,116 МВА) в рамках "Плана (программы) снижения потерь электрической энергии в электрических сетях Итум-Калинских РЭС АО "Чеченэнерго"</v>
      </c>
      <c r="F14" s="247"/>
      <c r="G14" s="247"/>
      <c r="H14" s="247"/>
      <c r="I14" s="247"/>
      <c r="J14" s="247"/>
      <c r="K14" s="247"/>
      <c r="L14" s="18"/>
      <c r="M14" s="18"/>
      <c r="N14" s="18"/>
      <c r="O14" s="18"/>
      <c r="P14" s="18"/>
      <c r="Q14" s="18"/>
      <c r="R14" s="18"/>
      <c r="S14" s="18"/>
      <c r="T14" s="18"/>
      <c r="U14" s="18"/>
      <c r="V14" s="18"/>
    </row>
    <row r="15" spans="1:28" s="25" customFormat="1" ht="15" customHeight="1" x14ac:dyDescent="0.2">
      <c r="D15" s="15"/>
      <c r="E15" s="15"/>
      <c r="F15" s="15"/>
      <c r="G15" s="245" t="s">
        <v>2</v>
      </c>
      <c r="H15" s="245"/>
      <c r="I15" s="245"/>
      <c r="J15" s="245"/>
      <c r="K15" s="15"/>
      <c r="L15" s="15"/>
      <c r="M15" s="15"/>
      <c r="N15" s="15"/>
      <c r="O15" s="15"/>
      <c r="P15" s="15"/>
      <c r="Q15" s="15"/>
      <c r="R15" s="15"/>
      <c r="S15" s="15"/>
      <c r="T15" s="15"/>
      <c r="U15" s="15"/>
      <c r="V15" s="15"/>
    </row>
    <row r="16" spans="1:28" x14ac:dyDescent="0.25">
      <c r="A16" s="278"/>
      <c r="B16" s="278"/>
      <c r="C16" s="278"/>
      <c r="D16" s="278"/>
      <c r="E16" s="278"/>
      <c r="F16" s="278"/>
      <c r="G16" s="278"/>
      <c r="H16" s="278"/>
      <c r="I16" s="278"/>
      <c r="J16" s="278"/>
      <c r="K16" s="278"/>
      <c r="L16" s="278"/>
      <c r="M16" s="278"/>
      <c r="N16" s="278"/>
      <c r="O16" s="278"/>
      <c r="P16" s="278"/>
      <c r="Q16" s="278"/>
      <c r="R16" s="278"/>
      <c r="S16" s="278"/>
      <c r="T16" s="278"/>
      <c r="U16" s="278"/>
      <c r="V16" s="278"/>
      <c r="W16" s="278"/>
      <c r="X16" s="278"/>
      <c r="Y16" s="278"/>
      <c r="Z16" s="278"/>
      <c r="AA16" s="36"/>
      <c r="AB16" s="36"/>
    </row>
    <row r="17" spans="1:28" x14ac:dyDescent="0.25">
      <c r="A17" s="278"/>
      <c r="B17" s="278"/>
      <c r="C17" s="278"/>
      <c r="D17" s="278"/>
      <c r="E17" s="278"/>
      <c r="F17" s="278"/>
      <c r="G17" s="278"/>
      <c r="H17" s="278"/>
      <c r="I17" s="278"/>
      <c r="J17" s="278"/>
      <c r="K17" s="278"/>
      <c r="L17" s="278"/>
      <c r="M17" s="278"/>
      <c r="N17" s="278"/>
      <c r="O17" s="278"/>
      <c r="P17" s="278"/>
      <c r="Q17" s="278"/>
      <c r="R17" s="278"/>
      <c r="S17" s="278"/>
      <c r="T17" s="278"/>
      <c r="U17" s="278"/>
      <c r="V17" s="278"/>
      <c r="W17" s="278"/>
      <c r="X17" s="278"/>
      <c r="Y17" s="278"/>
      <c r="Z17" s="278"/>
      <c r="AA17" s="36"/>
      <c r="AB17" s="36"/>
    </row>
    <row r="18" spans="1:28" x14ac:dyDescent="0.25">
      <c r="A18" s="278"/>
      <c r="B18" s="278"/>
      <c r="C18" s="278"/>
      <c r="D18" s="278"/>
      <c r="E18" s="278"/>
      <c r="F18" s="278"/>
      <c r="G18" s="278"/>
      <c r="H18" s="278"/>
      <c r="I18" s="278"/>
      <c r="J18" s="278"/>
      <c r="K18" s="278"/>
      <c r="L18" s="278"/>
      <c r="M18" s="278"/>
      <c r="N18" s="278"/>
      <c r="O18" s="278"/>
      <c r="P18" s="278"/>
      <c r="Q18" s="278"/>
      <c r="R18" s="278"/>
      <c r="S18" s="278"/>
      <c r="T18" s="278"/>
      <c r="U18" s="278"/>
      <c r="V18" s="278"/>
      <c r="W18" s="278"/>
      <c r="X18" s="278"/>
      <c r="Y18" s="278"/>
      <c r="Z18" s="278"/>
      <c r="AA18" s="36"/>
      <c r="AB18" s="36"/>
    </row>
    <row r="19" spans="1:28" x14ac:dyDescent="0.25">
      <c r="A19" s="278"/>
      <c r="B19" s="278"/>
      <c r="C19" s="278"/>
      <c r="D19" s="278"/>
      <c r="E19" s="278"/>
      <c r="F19" s="278"/>
      <c r="G19" s="278"/>
      <c r="H19" s="278"/>
      <c r="I19" s="278"/>
      <c r="J19" s="278"/>
      <c r="K19" s="278"/>
      <c r="L19" s="278"/>
      <c r="M19" s="278"/>
      <c r="N19" s="278"/>
      <c r="O19" s="278"/>
      <c r="P19" s="278"/>
      <c r="Q19" s="278"/>
      <c r="R19" s="278"/>
      <c r="S19" s="278"/>
      <c r="T19" s="278"/>
      <c r="U19" s="278"/>
      <c r="V19" s="278"/>
      <c r="W19" s="278"/>
      <c r="X19" s="278"/>
      <c r="Y19" s="278"/>
      <c r="Z19" s="278"/>
      <c r="AA19" s="36"/>
      <c r="AB19" s="36"/>
    </row>
    <row r="20" spans="1:28" x14ac:dyDescent="0.25">
      <c r="A20" s="279" t="s">
        <v>317</v>
      </c>
      <c r="B20" s="279"/>
      <c r="C20" s="279"/>
      <c r="D20" s="279"/>
      <c r="E20" s="279"/>
      <c r="F20" s="279"/>
      <c r="G20" s="279"/>
      <c r="H20" s="279"/>
      <c r="I20" s="279"/>
      <c r="J20" s="279"/>
      <c r="K20" s="279"/>
      <c r="L20" s="279"/>
      <c r="M20" s="279"/>
      <c r="N20" s="279"/>
      <c r="O20" s="279"/>
      <c r="P20" s="279"/>
      <c r="Q20" s="279"/>
      <c r="R20" s="279"/>
      <c r="S20" s="279"/>
      <c r="T20" s="279"/>
      <c r="U20" s="279"/>
      <c r="V20" s="279"/>
      <c r="W20" s="279"/>
      <c r="X20" s="279"/>
      <c r="Y20" s="279"/>
      <c r="Z20" s="279"/>
      <c r="AA20" s="38"/>
      <c r="AB20" s="38"/>
    </row>
    <row r="21" spans="1:28" ht="32.25" customHeight="1" x14ac:dyDescent="0.25">
      <c r="A21" s="280" t="s">
        <v>318</v>
      </c>
      <c r="B21" s="281"/>
      <c r="C21" s="281"/>
      <c r="D21" s="281"/>
      <c r="E21" s="281"/>
      <c r="F21" s="281"/>
      <c r="G21" s="281"/>
      <c r="H21" s="281"/>
      <c r="I21" s="281"/>
      <c r="J21" s="281"/>
      <c r="K21" s="281"/>
      <c r="L21" s="282"/>
      <c r="M21" s="283" t="s">
        <v>319</v>
      </c>
      <c r="N21" s="283"/>
      <c r="O21" s="283"/>
      <c r="P21" s="283"/>
      <c r="Q21" s="283"/>
      <c r="R21" s="283"/>
      <c r="S21" s="283"/>
      <c r="T21" s="283"/>
      <c r="U21" s="283"/>
      <c r="V21" s="283"/>
      <c r="W21" s="283"/>
      <c r="X21" s="283"/>
      <c r="Y21" s="283"/>
      <c r="Z21" s="283"/>
    </row>
    <row r="22" spans="1:28" ht="151.5" customHeight="1" x14ac:dyDescent="0.25">
      <c r="A22" s="117" t="s">
        <v>320</v>
      </c>
      <c r="B22" s="118" t="s">
        <v>321</v>
      </c>
      <c r="C22" s="117" t="s">
        <v>322</v>
      </c>
      <c r="D22" s="117" t="s">
        <v>323</v>
      </c>
      <c r="E22" s="117" t="s">
        <v>324</v>
      </c>
      <c r="F22" s="117" t="s">
        <v>325</v>
      </c>
      <c r="G22" s="117" t="s">
        <v>326</v>
      </c>
      <c r="H22" s="117" t="s">
        <v>327</v>
      </c>
      <c r="I22" s="117" t="s">
        <v>328</v>
      </c>
      <c r="J22" s="117" t="s">
        <v>329</v>
      </c>
      <c r="K22" s="118" t="s">
        <v>330</v>
      </c>
      <c r="L22" s="118" t="s">
        <v>331</v>
      </c>
      <c r="M22" s="119" t="s">
        <v>332</v>
      </c>
      <c r="N22" s="118" t="s">
        <v>333</v>
      </c>
      <c r="O22" s="117" t="s">
        <v>334</v>
      </c>
      <c r="P22" s="117" t="s">
        <v>335</v>
      </c>
      <c r="Q22" s="117" t="s">
        <v>336</v>
      </c>
      <c r="R22" s="117" t="s">
        <v>327</v>
      </c>
      <c r="S22" s="117" t="s">
        <v>337</v>
      </c>
      <c r="T22" s="117" t="s">
        <v>338</v>
      </c>
      <c r="U22" s="117" t="s">
        <v>339</v>
      </c>
      <c r="V22" s="117" t="s">
        <v>336</v>
      </c>
      <c r="W22" s="120" t="s">
        <v>340</v>
      </c>
      <c r="X22" s="120" t="s">
        <v>341</v>
      </c>
      <c r="Y22" s="120" t="s">
        <v>342</v>
      </c>
      <c r="Z22" s="39" t="s">
        <v>343</v>
      </c>
    </row>
    <row r="23" spans="1:28" ht="16.5" customHeight="1" x14ac:dyDescent="0.25">
      <c r="A23" s="117">
        <v>1</v>
      </c>
      <c r="B23" s="118">
        <v>2</v>
      </c>
      <c r="C23" s="117">
        <v>3</v>
      </c>
      <c r="D23" s="118">
        <v>4</v>
      </c>
      <c r="E23" s="117">
        <v>5</v>
      </c>
      <c r="F23" s="118">
        <v>6</v>
      </c>
      <c r="G23" s="117">
        <v>7</v>
      </c>
      <c r="H23" s="118">
        <v>8</v>
      </c>
      <c r="I23" s="117">
        <v>9</v>
      </c>
      <c r="J23" s="118">
        <v>10</v>
      </c>
      <c r="K23" s="117">
        <v>11</v>
      </c>
      <c r="L23" s="118">
        <v>12</v>
      </c>
      <c r="M23" s="117">
        <v>13</v>
      </c>
      <c r="N23" s="118">
        <v>14</v>
      </c>
      <c r="O23" s="117">
        <v>15</v>
      </c>
      <c r="P23" s="118">
        <v>16</v>
      </c>
      <c r="Q23" s="117">
        <v>17</v>
      </c>
      <c r="R23" s="118">
        <v>18</v>
      </c>
      <c r="S23" s="117">
        <v>19</v>
      </c>
      <c r="T23" s="118">
        <v>20</v>
      </c>
      <c r="U23" s="117">
        <v>21</v>
      </c>
      <c r="V23" s="118">
        <v>22</v>
      </c>
      <c r="W23" s="117">
        <v>23</v>
      </c>
      <c r="X23" s="118">
        <v>24</v>
      </c>
      <c r="Y23" s="117">
        <v>25</v>
      </c>
      <c r="Z23" s="118">
        <v>26</v>
      </c>
    </row>
    <row r="24" spans="1:28" ht="45.75" customHeight="1" x14ac:dyDescent="0.25">
      <c r="A24" s="40" t="s">
        <v>344</v>
      </c>
      <c r="B24" s="40"/>
      <c r="C24" s="41" t="s">
        <v>345</v>
      </c>
      <c r="D24" s="41" t="s">
        <v>346</v>
      </c>
      <c r="E24" s="41" t="s">
        <v>347</v>
      </c>
      <c r="F24" s="41" t="s">
        <v>348</v>
      </c>
      <c r="G24" s="41" t="s">
        <v>349</v>
      </c>
      <c r="H24" s="41" t="s">
        <v>327</v>
      </c>
      <c r="I24" s="41" t="s">
        <v>350</v>
      </c>
      <c r="J24" s="41" t="s">
        <v>351</v>
      </c>
      <c r="K24" s="121"/>
      <c r="L24" s="41" t="s">
        <v>352</v>
      </c>
      <c r="M24" s="42" t="s">
        <v>353</v>
      </c>
      <c r="N24" s="121" t="s">
        <v>294</v>
      </c>
      <c r="O24" s="121" t="s">
        <v>294</v>
      </c>
      <c r="P24" s="121" t="s">
        <v>294</v>
      </c>
      <c r="Q24" s="121" t="s">
        <v>294</v>
      </c>
      <c r="R24" s="121" t="s">
        <v>294</v>
      </c>
      <c r="S24" s="121" t="s">
        <v>294</v>
      </c>
      <c r="T24" s="121" t="s">
        <v>294</v>
      </c>
      <c r="U24" s="121" t="s">
        <v>294</v>
      </c>
      <c r="V24" s="121" t="s">
        <v>294</v>
      </c>
      <c r="W24" s="121" t="s">
        <v>294</v>
      </c>
      <c r="X24" s="121" t="s">
        <v>294</v>
      </c>
      <c r="Y24" s="121" t="s">
        <v>294</v>
      </c>
      <c r="Z24" s="122" t="s">
        <v>354</v>
      </c>
    </row>
    <row r="25" spans="1:28" x14ac:dyDescent="0.25">
      <c r="A25" s="121" t="s">
        <v>355</v>
      </c>
      <c r="B25" s="121" t="s">
        <v>356</v>
      </c>
      <c r="C25" s="121" t="s">
        <v>294</v>
      </c>
      <c r="D25" s="121" t="s">
        <v>294</v>
      </c>
      <c r="E25" s="121" t="s">
        <v>294</v>
      </c>
      <c r="F25" s="121" t="s">
        <v>294</v>
      </c>
      <c r="G25" s="121" t="s">
        <v>294</v>
      </c>
      <c r="H25" s="121" t="s">
        <v>294</v>
      </c>
      <c r="I25" s="121" t="s">
        <v>294</v>
      </c>
      <c r="J25" s="121" t="s">
        <v>294</v>
      </c>
      <c r="K25" s="41" t="s">
        <v>357</v>
      </c>
      <c r="L25" s="121" t="s">
        <v>294</v>
      </c>
      <c r="M25" s="41" t="s">
        <v>358</v>
      </c>
      <c r="N25" s="121" t="s">
        <v>294</v>
      </c>
      <c r="O25" s="121" t="s">
        <v>294</v>
      </c>
      <c r="P25" s="121" t="s">
        <v>294</v>
      </c>
      <c r="Q25" s="121" t="s">
        <v>294</v>
      </c>
      <c r="R25" s="121" t="s">
        <v>294</v>
      </c>
      <c r="S25" s="121" t="s">
        <v>294</v>
      </c>
      <c r="T25" s="121" t="s">
        <v>294</v>
      </c>
      <c r="U25" s="121" t="s">
        <v>294</v>
      </c>
      <c r="V25" s="121" t="s">
        <v>294</v>
      </c>
      <c r="W25" s="121" t="s">
        <v>294</v>
      </c>
      <c r="X25" s="121" t="s">
        <v>294</v>
      </c>
      <c r="Y25" s="121" t="s">
        <v>294</v>
      </c>
      <c r="Z25" s="121" t="s">
        <v>294</v>
      </c>
    </row>
    <row r="26" spans="1:28" x14ac:dyDescent="0.25">
      <c r="A26" s="121" t="s">
        <v>355</v>
      </c>
      <c r="B26" s="121" t="s">
        <v>359</v>
      </c>
      <c r="C26" s="121" t="s">
        <v>294</v>
      </c>
      <c r="D26" s="121" t="s">
        <v>294</v>
      </c>
      <c r="E26" s="121" t="s">
        <v>294</v>
      </c>
      <c r="F26" s="121" t="s">
        <v>294</v>
      </c>
      <c r="G26" s="121" t="s">
        <v>294</v>
      </c>
      <c r="H26" s="121" t="s">
        <v>294</v>
      </c>
      <c r="I26" s="121" t="s">
        <v>294</v>
      </c>
      <c r="J26" s="121" t="s">
        <v>294</v>
      </c>
      <c r="K26" s="41" t="s">
        <v>360</v>
      </c>
      <c r="L26" s="121" t="s">
        <v>294</v>
      </c>
      <c r="M26" s="41" t="s">
        <v>361</v>
      </c>
      <c r="N26" s="121" t="s">
        <v>294</v>
      </c>
      <c r="O26" s="121" t="s">
        <v>294</v>
      </c>
      <c r="P26" s="121" t="s">
        <v>294</v>
      </c>
      <c r="Q26" s="121" t="s">
        <v>294</v>
      </c>
      <c r="R26" s="121" t="s">
        <v>294</v>
      </c>
      <c r="S26" s="121" t="s">
        <v>294</v>
      </c>
      <c r="T26" s="121" t="s">
        <v>294</v>
      </c>
      <c r="U26" s="121" t="s">
        <v>294</v>
      </c>
      <c r="V26" s="121" t="s">
        <v>294</v>
      </c>
      <c r="W26" s="121" t="s">
        <v>294</v>
      </c>
      <c r="X26" s="121" t="s">
        <v>294</v>
      </c>
      <c r="Y26" s="121" t="s">
        <v>294</v>
      </c>
      <c r="Z26" s="121" t="s">
        <v>294</v>
      </c>
    </row>
    <row r="27" spans="1:28" x14ac:dyDescent="0.25">
      <c r="A27" s="121" t="s">
        <v>355</v>
      </c>
      <c r="B27" s="121" t="s">
        <v>362</v>
      </c>
      <c r="C27" s="121" t="s">
        <v>294</v>
      </c>
      <c r="D27" s="121" t="s">
        <v>294</v>
      </c>
      <c r="E27" s="121" t="s">
        <v>294</v>
      </c>
      <c r="F27" s="121" t="s">
        <v>294</v>
      </c>
      <c r="G27" s="121" t="s">
        <v>294</v>
      </c>
      <c r="H27" s="121" t="s">
        <v>294</v>
      </c>
      <c r="I27" s="121" t="s">
        <v>294</v>
      </c>
      <c r="J27" s="121" t="s">
        <v>294</v>
      </c>
      <c r="K27" s="41" t="s">
        <v>363</v>
      </c>
      <c r="L27" s="121" t="s">
        <v>294</v>
      </c>
      <c r="M27" s="121" t="s">
        <v>294</v>
      </c>
      <c r="N27" s="121" t="s">
        <v>294</v>
      </c>
      <c r="O27" s="121" t="s">
        <v>294</v>
      </c>
      <c r="P27" s="121" t="s">
        <v>294</v>
      </c>
      <c r="Q27" s="121" t="s">
        <v>294</v>
      </c>
      <c r="R27" s="121" t="s">
        <v>294</v>
      </c>
      <c r="S27" s="121" t="s">
        <v>294</v>
      </c>
      <c r="T27" s="121" t="s">
        <v>294</v>
      </c>
      <c r="U27" s="121" t="s">
        <v>294</v>
      </c>
      <c r="V27" s="121" t="s">
        <v>294</v>
      </c>
      <c r="W27" s="121" t="s">
        <v>294</v>
      </c>
      <c r="X27" s="121" t="s">
        <v>294</v>
      </c>
      <c r="Y27" s="121" t="s">
        <v>294</v>
      </c>
      <c r="Z27" s="121" t="s">
        <v>294</v>
      </c>
    </row>
    <row r="28" spans="1:28" x14ac:dyDescent="0.25">
      <c r="A28" s="121" t="s">
        <v>355</v>
      </c>
      <c r="B28" s="121" t="s">
        <v>364</v>
      </c>
      <c r="C28" s="121" t="s">
        <v>294</v>
      </c>
      <c r="D28" s="121" t="s">
        <v>294</v>
      </c>
      <c r="E28" s="121" t="s">
        <v>294</v>
      </c>
      <c r="F28" s="121" t="s">
        <v>294</v>
      </c>
      <c r="G28" s="121" t="s">
        <v>294</v>
      </c>
      <c r="H28" s="121" t="s">
        <v>294</v>
      </c>
      <c r="I28" s="121" t="s">
        <v>294</v>
      </c>
      <c r="J28" s="121" t="s">
        <v>294</v>
      </c>
      <c r="K28" s="41" t="s">
        <v>365</v>
      </c>
      <c r="L28" s="121" t="s">
        <v>294</v>
      </c>
      <c r="M28" s="121" t="s">
        <v>294</v>
      </c>
      <c r="N28" s="121" t="s">
        <v>294</v>
      </c>
      <c r="O28" s="121" t="s">
        <v>294</v>
      </c>
      <c r="P28" s="121" t="s">
        <v>294</v>
      </c>
      <c r="Q28" s="121" t="s">
        <v>294</v>
      </c>
      <c r="R28" s="121" t="s">
        <v>294</v>
      </c>
      <c r="S28" s="121" t="s">
        <v>294</v>
      </c>
      <c r="T28" s="121" t="s">
        <v>294</v>
      </c>
      <c r="U28" s="121" t="s">
        <v>294</v>
      </c>
      <c r="V28" s="121" t="s">
        <v>294</v>
      </c>
      <c r="W28" s="121" t="s">
        <v>294</v>
      </c>
      <c r="X28" s="121" t="s">
        <v>294</v>
      </c>
      <c r="Y28" s="121" t="s">
        <v>294</v>
      </c>
      <c r="Z28" s="121" t="s">
        <v>294</v>
      </c>
    </row>
    <row r="29" spans="1:28" x14ac:dyDescent="0.25">
      <c r="A29" s="121" t="s">
        <v>361</v>
      </c>
      <c r="B29" s="121" t="s">
        <v>361</v>
      </c>
      <c r="C29" s="121" t="s">
        <v>361</v>
      </c>
      <c r="D29" s="121" t="s">
        <v>361</v>
      </c>
      <c r="E29" s="121" t="s">
        <v>361</v>
      </c>
      <c r="F29" s="121" t="s">
        <v>361</v>
      </c>
      <c r="G29" s="121" t="s">
        <v>361</v>
      </c>
      <c r="H29" s="121" t="s">
        <v>361</v>
      </c>
      <c r="I29" s="121" t="s">
        <v>361</v>
      </c>
      <c r="J29" s="121" t="s">
        <v>361</v>
      </c>
      <c r="K29" s="121" t="s">
        <v>361</v>
      </c>
      <c r="L29" s="121" t="s">
        <v>294</v>
      </c>
      <c r="M29" s="121" t="s">
        <v>294</v>
      </c>
      <c r="N29" s="121" t="s">
        <v>294</v>
      </c>
      <c r="O29" s="121" t="s">
        <v>294</v>
      </c>
      <c r="P29" s="121" t="s">
        <v>294</v>
      </c>
      <c r="Q29" s="121" t="s">
        <v>294</v>
      </c>
      <c r="R29" s="121" t="s">
        <v>294</v>
      </c>
      <c r="S29" s="121" t="s">
        <v>294</v>
      </c>
      <c r="T29" s="121" t="s">
        <v>294</v>
      </c>
      <c r="U29" s="121" t="s">
        <v>294</v>
      </c>
      <c r="V29" s="121" t="s">
        <v>294</v>
      </c>
      <c r="W29" s="121" t="s">
        <v>294</v>
      </c>
      <c r="X29" s="121" t="s">
        <v>294</v>
      </c>
      <c r="Y29" s="121" t="s">
        <v>294</v>
      </c>
      <c r="Z29" s="121" t="s">
        <v>294</v>
      </c>
    </row>
    <row r="30" spans="1:28" ht="30" x14ac:dyDescent="0.25">
      <c r="A30" s="40" t="s">
        <v>344</v>
      </c>
      <c r="B30" s="40"/>
      <c r="C30" s="41" t="s">
        <v>366</v>
      </c>
      <c r="D30" s="41" t="s">
        <v>367</v>
      </c>
      <c r="E30" s="41" t="s">
        <v>368</v>
      </c>
      <c r="F30" s="41" t="s">
        <v>369</v>
      </c>
      <c r="G30" s="41" t="s">
        <v>370</v>
      </c>
      <c r="H30" s="41" t="s">
        <v>327</v>
      </c>
      <c r="I30" s="41" t="s">
        <v>371</v>
      </c>
      <c r="J30" s="41" t="s">
        <v>372</v>
      </c>
      <c r="K30" s="121"/>
      <c r="L30" s="121" t="s">
        <v>294</v>
      </c>
      <c r="M30" s="121" t="s">
        <v>294</v>
      </c>
      <c r="N30" s="121" t="s">
        <v>294</v>
      </c>
      <c r="O30" s="121" t="s">
        <v>294</v>
      </c>
      <c r="P30" s="121" t="s">
        <v>294</v>
      </c>
      <c r="Q30" s="121" t="s">
        <v>294</v>
      </c>
      <c r="R30" s="121" t="s">
        <v>294</v>
      </c>
      <c r="S30" s="121" t="s">
        <v>294</v>
      </c>
      <c r="T30" s="121" t="s">
        <v>294</v>
      </c>
      <c r="U30" s="121" t="s">
        <v>294</v>
      </c>
      <c r="V30" s="121" t="s">
        <v>294</v>
      </c>
      <c r="W30" s="121" t="s">
        <v>294</v>
      </c>
      <c r="X30" s="121" t="s">
        <v>294</v>
      </c>
      <c r="Y30" s="121" t="s">
        <v>294</v>
      </c>
      <c r="Z30" s="121" t="s">
        <v>294</v>
      </c>
    </row>
    <row r="31" spans="1:28" x14ac:dyDescent="0.25">
      <c r="A31" s="121" t="s">
        <v>361</v>
      </c>
      <c r="B31" s="121" t="s">
        <v>361</v>
      </c>
      <c r="C31" s="121" t="s">
        <v>361</v>
      </c>
      <c r="D31" s="121" t="s">
        <v>361</v>
      </c>
      <c r="E31" s="121" t="s">
        <v>361</v>
      </c>
      <c r="F31" s="121" t="s">
        <v>361</v>
      </c>
      <c r="G31" s="121" t="s">
        <v>361</v>
      </c>
      <c r="H31" s="121" t="s">
        <v>361</v>
      </c>
      <c r="I31" s="121" t="s">
        <v>361</v>
      </c>
      <c r="J31" s="121" t="s">
        <v>361</v>
      </c>
      <c r="K31" s="121" t="s">
        <v>361</v>
      </c>
      <c r="L31" s="121" t="s">
        <v>294</v>
      </c>
      <c r="M31" s="121" t="s">
        <v>294</v>
      </c>
      <c r="N31" s="121" t="s">
        <v>294</v>
      </c>
      <c r="O31" s="121" t="s">
        <v>294</v>
      </c>
      <c r="P31" s="121" t="s">
        <v>294</v>
      </c>
      <c r="Q31" s="121" t="s">
        <v>294</v>
      </c>
      <c r="R31" s="121" t="s">
        <v>294</v>
      </c>
      <c r="S31" s="121" t="s">
        <v>294</v>
      </c>
      <c r="T31" s="121" t="s">
        <v>294</v>
      </c>
      <c r="U31" s="121" t="s">
        <v>294</v>
      </c>
      <c r="V31" s="121" t="s">
        <v>294</v>
      </c>
      <c r="W31" s="121" t="s">
        <v>294</v>
      </c>
      <c r="X31" s="121" t="s">
        <v>294</v>
      </c>
      <c r="Y31" s="121" t="s">
        <v>294</v>
      </c>
      <c r="Z31" s="121" t="s">
        <v>294</v>
      </c>
    </row>
    <row r="35" spans="1:1" x14ac:dyDescent="0.25">
      <c r="A35" s="123"/>
    </row>
  </sheetData>
  <mergeCells count="19">
    <mergeCell ref="G8:J8"/>
    <mergeCell ref="G4:J4"/>
    <mergeCell ref="G5:J5"/>
    <mergeCell ref="G6:J6"/>
    <mergeCell ref="G7:J7"/>
    <mergeCell ref="A19:Z19"/>
    <mergeCell ref="A20:Z20"/>
    <mergeCell ref="G9:J9"/>
    <mergeCell ref="A21:L21"/>
    <mergeCell ref="M21:Z21"/>
    <mergeCell ref="G10:J10"/>
    <mergeCell ref="G11:J11"/>
    <mergeCell ref="G12:J12"/>
    <mergeCell ref="G13:J13"/>
    <mergeCell ref="A18:Z18"/>
    <mergeCell ref="G15:J15"/>
    <mergeCell ref="A16:Z16"/>
    <mergeCell ref="A17:Z17"/>
    <mergeCell ref="E14:K14"/>
  </mergeCells>
  <phoneticPr fontId="0" type="noConversion"/>
  <pageMargins left="0.7" right="0.7" top="0.75" bottom="0.75" header="0.3" footer="0.3"/>
  <pageSetup paperSize="8" scale="6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J26" sqref="J26"/>
    </sheetView>
  </sheetViews>
  <sheetFormatPr defaultColWidth="9.140625" defaultRowHeight="15" x14ac:dyDescent="0.25"/>
  <cols>
    <col min="1" max="1" width="7.42578125" style="116" customWidth="1"/>
    <col min="2" max="2" width="25.5703125" style="116" customWidth="1"/>
    <col min="3" max="3" width="71.28515625" style="116" customWidth="1"/>
    <col min="4" max="4" width="16.140625" style="116" customWidth="1"/>
    <col min="5" max="5" width="9.42578125" style="116" customWidth="1"/>
    <col min="6" max="6" width="8.7109375" style="116" customWidth="1"/>
    <col min="7" max="7" width="9" style="116" customWidth="1"/>
    <col min="8" max="8" width="8.42578125" style="116" customWidth="1"/>
    <col min="9" max="9" width="33.85546875" style="116" customWidth="1"/>
    <col min="10" max="11" width="19.140625" style="116" customWidth="1"/>
    <col min="12" max="12" width="16" style="116" customWidth="1"/>
    <col min="13" max="13" width="14.85546875" style="116" customWidth="1"/>
    <col min="14" max="14" width="16.28515625" style="116" customWidth="1"/>
    <col min="15" max="16384" width="9.140625" style="116"/>
  </cols>
  <sheetData>
    <row r="1" spans="1:22" s="74" customFormat="1" ht="18.75" customHeight="1" x14ac:dyDescent="0.2">
      <c r="A1" s="19"/>
      <c r="B1" s="19"/>
      <c r="O1" s="16" t="s">
        <v>22</v>
      </c>
    </row>
    <row r="2" spans="1:22" s="74" customFormat="1" ht="18.75" customHeight="1" x14ac:dyDescent="0.3">
      <c r="A2" s="19"/>
      <c r="B2" s="19"/>
      <c r="O2" s="14" t="s">
        <v>6</v>
      </c>
    </row>
    <row r="3" spans="1:22" s="74" customFormat="1" ht="18.75" x14ac:dyDescent="0.3">
      <c r="A3" s="13"/>
      <c r="B3" s="13"/>
      <c r="D3" s="248"/>
      <c r="E3" s="248"/>
      <c r="F3" s="248"/>
      <c r="G3" s="248"/>
      <c r="H3" s="248"/>
      <c r="I3" s="248"/>
      <c r="O3" s="14" t="s">
        <v>21</v>
      </c>
    </row>
    <row r="4" spans="1:22" s="74" customFormat="1" ht="18.75" x14ac:dyDescent="0.3">
      <c r="A4" s="13"/>
      <c r="B4" s="13"/>
      <c r="D4" s="286"/>
      <c r="E4" s="286"/>
      <c r="F4" s="286"/>
      <c r="G4" s="286"/>
      <c r="H4" s="286"/>
      <c r="I4" s="286"/>
      <c r="L4" s="14"/>
    </row>
    <row r="5" spans="1:22" s="74" customFormat="1" ht="15.75" x14ac:dyDescent="0.25">
      <c r="D5" s="248" t="str">
        <f>'1. паспорт местоположение'!$A$5</f>
        <v>Год раскрытия информации: 2024 год</v>
      </c>
      <c r="E5" s="248"/>
      <c r="F5" s="248"/>
      <c r="G5" s="248"/>
      <c r="H5" s="248"/>
      <c r="I5" s="248"/>
      <c r="J5" s="12"/>
    </row>
    <row r="6" spans="1:22" s="74" customFormat="1" ht="15.75" customHeight="1" x14ac:dyDescent="0.2">
      <c r="D6" s="269"/>
      <c r="E6" s="269"/>
      <c r="F6" s="269"/>
      <c r="G6" s="269"/>
      <c r="H6" s="269"/>
      <c r="I6" s="269"/>
    </row>
    <row r="7" spans="1:22" s="74" customFormat="1" ht="18.75" x14ac:dyDescent="0.2">
      <c r="D7" s="252" t="s">
        <v>5</v>
      </c>
      <c r="E7" s="252"/>
      <c r="F7" s="252"/>
      <c r="G7" s="252"/>
      <c r="H7" s="252"/>
      <c r="I7" s="252"/>
      <c r="J7" s="17"/>
      <c r="K7" s="17"/>
      <c r="L7" s="17"/>
      <c r="M7" s="17"/>
      <c r="N7" s="17"/>
      <c r="O7" s="17"/>
      <c r="P7" s="17"/>
      <c r="Q7" s="17"/>
      <c r="R7" s="17"/>
      <c r="S7" s="17"/>
      <c r="T7" s="17"/>
      <c r="U7" s="17"/>
      <c r="V7" s="17"/>
    </row>
    <row r="8" spans="1:22" s="74" customFormat="1" ht="18.75" x14ac:dyDescent="0.2">
      <c r="D8" s="252"/>
      <c r="E8" s="252"/>
      <c r="F8" s="252"/>
      <c r="G8" s="252"/>
      <c r="H8" s="252"/>
      <c r="I8" s="252"/>
      <c r="J8" s="17"/>
      <c r="K8" s="17"/>
      <c r="L8" s="17"/>
      <c r="M8" s="17"/>
      <c r="N8" s="17"/>
      <c r="O8" s="17"/>
      <c r="P8" s="17"/>
      <c r="Q8" s="17"/>
      <c r="R8" s="17"/>
      <c r="S8" s="17"/>
      <c r="T8" s="17"/>
      <c r="U8" s="17"/>
      <c r="V8" s="17"/>
    </row>
    <row r="9" spans="1:22" s="74" customFormat="1" ht="18.75" x14ac:dyDescent="0.2">
      <c r="D9" s="246" t="s">
        <v>264</v>
      </c>
      <c r="E9" s="246"/>
      <c r="F9" s="246"/>
      <c r="G9" s="246"/>
      <c r="H9" s="246"/>
      <c r="I9" s="246"/>
      <c r="J9" s="17"/>
      <c r="K9" s="17"/>
      <c r="L9" s="17"/>
      <c r="M9" s="17"/>
      <c r="N9" s="17"/>
      <c r="O9" s="17"/>
      <c r="P9" s="17"/>
      <c r="Q9" s="17"/>
      <c r="R9" s="17"/>
      <c r="S9" s="17"/>
      <c r="T9" s="17"/>
      <c r="U9" s="17"/>
      <c r="V9" s="17"/>
    </row>
    <row r="10" spans="1:22" s="74" customFormat="1" ht="18.75" x14ac:dyDescent="0.2">
      <c r="D10" s="245" t="s">
        <v>4</v>
      </c>
      <c r="E10" s="245"/>
      <c r="F10" s="245"/>
      <c r="G10" s="245"/>
      <c r="H10" s="245"/>
      <c r="I10" s="245"/>
      <c r="J10" s="17"/>
      <c r="K10" s="17"/>
      <c r="L10" s="17"/>
      <c r="M10" s="17"/>
      <c r="N10" s="17"/>
      <c r="O10" s="17"/>
      <c r="P10" s="17"/>
      <c r="Q10" s="17"/>
      <c r="R10" s="17"/>
      <c r="S10" s="17"/>
      <c r="T10" s="17"/>
      <c r="U10" s="17"/>
      <c r="V10" s="17"/>
    </row>
    <row r="11" spans="1:22" s="74" customFormat="1" ht="18.75" x14ac:dyDescent="0.2">
      <c r="D11" s="252"/>
      <c r="E11" s="252"/>
      <c r="F11" s="252"/>
      <c r="G11" s="252"/>
      <c r="H11" s="252"/>
      <c r="I11" s="252"/>
      <c r="J11" s="17"/>
      <c r="K11" s="17"/>
      <c r="L11" s="17"/>
      <c r="M11" s="17"/>
      <c r="N11" s="17"/>
      <c r="O11" s="17"/>
      <c r="P11" s="17"/>
      <c r="Q11" s="17"/>
      <c r="R11" s="17"/>
      <c r="S11" s="17"/>
      <c r="T11" s="17"/>
      <c r="U11" s="17"/>
      <c r="V11" s="17"/>
    </row>
    <row r="12" spans="1:22" s="74" customFormat="1" ht="18.75" x14ac:dyDescent="0.2">
      <c r="D12" s="246" t="str">
        <f>'1. паспорт местоположение'!$A$12</f>
        <v>L_Che372</v>
      </c>
      <c r="E12" s="246"/>
      <c r="F12" s="246"/>
      <c r="G12" s="246"/>
      <c r="H12" s="246"/>
      <c r="I12" s="246"/>
      <c r="J12" s="17"/>
      <c r="K12" s="17"/>
      <c r="L12" s="17"/>
      <c r="M12" s="17"/>
      <c r="N12" s="17"/>
      <c r="O12" s="17"/>
      <c r="P12" s="17"/>
      <c r="Q12" s="17"/>
      <c r="R12" s="17"/>
      <c r="S12" s="17"/>
      <c r="T12" s="17"/>
      <c r="U12" s="17"/>
      <c r="V12" s="17"/>
    </row>
    <row r="13" spans="1:22" s="74" customFormat="1" ht="18.75" x14ac:dyDescent="0.2">
      <c r="D13" s="245" t="s">
        <v>3</v>
      </c>
      <c r="E13" s="245"/>
      <c r="F13" s="245"/>
      <c r="G13" s="245"/>
      <c r="H13" s="245"/>
      <c r="I13" s="245"/>
      <c r="J13" s="17"/>
      <c r="K13" s="17"/>
      <c r="L13" s="17"/>
      <c r="M13" s="17"/>
      <c r="N13" s="17"/>
      <c r="O13" s="17"/>
      <c r="P13" s="17"/>
      <c r="Q13" s="17"/>
      <c r="R13" s="17"/>
      <c r="S13" s="17"/>
      <c r="T13" s="17"/>
      <c r="U13" s="17"/>
      <c r="V13" s="17"/>
    </row>
    <row r="14" spans="1:22" s="77" customFormat="1" ht="15.75" customHeight="1" x14ac:dyDescent="0.2">
      <c r="D14" s="258"/>
      <c r="E14" s="258"/>
      <c r="F14" s="258"/>
      <c r="G14" s="258"/>
      <c r="H14" s="258"/>
      <c r="I14" s="258"/>
      <c r="J14" s="1"/>
      <c r="K14" s="1"/>
      <c r="L14" s="1"/>
      <c r="M14" s="1"/>
      <c r="N14" s="1"/>
      <c r="O14" s="1"/>
      <c r="P14" s="1"/>
      <c r="Q14" s="1"/>
      <c r="R14" s="1"/>
      <c r="S14" s="1"/>
      <c r="T14" s="1"/>
      <c r="U14" s="1"/>
      <c r="V14" s="1"/>
    </row>
    <row r="15" spans="1:22" s="25" customFormat="1" ht="100.5" customHeight="1" x14ac:dyDescent="0.25">
      <c r="C15" s="247" t="str">
        <f>'1. паспорт местоположение'!$A$15</f>
        <v>Строительство и реконструкция сети 10-0,4 кВ (ВЛ 0,4 кВ протяженностью 27,78 км, ВЛ-10 кВ протяженностью 34,311 км, ТП 6(10)/0,4 кВ общей мощностью 1,116 МВА) в рамках "Плана (программы) снижения потерь электрической энергии в электрических сетях Итум-Калинских РЭС АО "Чеченэнерго"</v>
      </c>
      <c r="D15" s="290"/>
      <c r="E15" s="290"/>
      <c r="F15" s="290"/>
      <c r="G15" s="290"/>
      <c r="H15" s="290"/>
      <c r="I15" s="290"/>
      <c r="J15" s="290"/>
      <c r="K15" s="290"/>
      <c r="L15" s="290"/>
      <c r="M15" s="290"/>
      <c r="N15" s="18"/>
      <c r="O15" s="18"/>
      <c r="P15" s="18"/>
      <c r="Q15" s="18"/>
      <c r="R15" s="18"/>
      <c r="S15" s="18"/>
      <c r="T15" s="18"/>
      <c r="U15" s="18"/>
      <c r="V15" s="18"/>
    </row>
    <row r="16" spans="1:22" s="25" customFormat="1" ht="15" customHeight="1" x14ac:dyDescent="0.2">
      <c r="D16" s="245" t="s">
        <v>2</v>
      </c>
      <c r="E16" s="245"/>
      <c r="F16" s="245"/>
      <c r="G16" s="245"/>
      <c r="H16" s="245"/>
      <c r="I16" s="245"/>
      <c r="J16" s="15"/>
      <c r="K16" s="15"/>
      <c r="L16" s="15"/>
      <c r="M16" s="15"/>
      <c r="N16" s="15"/>
      <c r="O16" s="15"/>
      <c r="P16" s="15"/>
      <c r="Q16" s="15"/>
      <c r="R16" s="15"/>
      <c r="S16" s="15"/>
      <c r="T16" s="15"/>
      <c r="U16" s="15"/>
      <c r="V16" s="15"/>
    </row>
    <row r="17" spans="1:26" s="74" customFormat="1" ht="18.75" x14ac:dyDescent="0.2">
      <c r="A17" s="78"/>
      <c r="B17" s="78"/>
      <c r="C17" s="78"/>
      <c r="D17" s="246"/>
      <c r="E17" s="246"/>
      <c r="F17" s="246"/>
      <c r="G17" s="246"/>
      <c r="H17" s="246"/>
      <c r="I17" s="246"/>
      <c r="J17" s="78"/>
      <c r="K17" s="78"/>
      <c r="L17" s="78"/>
      <c r="M17" s="78"/>
      <c r="N17" s="78"/>
      <c r="O17" s="78"/>
      <c r="P17" s="17"/>
      <c r="Q17" s="17"/>
      <c r="R17" s="17"/>
      <c r="S17" s="17"/>
      <c r="T17" s="17"/>
      <c r="U17" s="17"/>
      <c r="V17" s="17"/>
      <c r="W17" s="17"/>
      <c r="X17" s="17"/>
      <c r="Y17" s="17"/>
      <c r="Z17" s="17"/>
    </row>
    <row r="18" spans="1:26" s="25" customFormat="1" ht="91.5" customHeight="1" x14ac:dyDescent="0.2">
      <c r="A18" s="285" t="s">
        <v>373</v>
      </c>
      <c r="B18" s="285"/>
      <c r="C18" s="285"/>
      <c r="D18" s="285"/>
      <c r="E18" s="285"/>
      <c r="F18" s="285"/>
      <c r="G18" s="285"/>
      <c r="H18" s="285"/>
      <c r="I18" s="285"/>
      <c r="J18" s="285"/>
      <c r="K18" s="285"/>
      <c r="L18" s="285"/>
      <c r="M18" s="285"/>
      <c r="N18" s="285"/>
      <c r="O18" s="285"/>
      <c r="P18" s="107"/>
      <c r="Q18" s="107"/>
      <c r="R18" s="107"/>
      <c r="S18" s="107"/>
      <c r="T18" s="107"/>
      <c r="U18" s="107"/>
      <c r="V18" s="107"/>
      <c r="W18" s="107"/>
      <c r="X18" s="107"/>
      <c r="Y18" s="107"/>
      <c r="Z18" s="107"/>
    </row>
    <row r="19" spans="1:26" s="25" customFormat="1" ht="78" customHeight="1" x14ac:dyDescent="0.2">
      <c r="A19" s="253" t="s">
        <v>1</v>
      </c>
      <c r="B19" s="253" t="s">
        <v>374</v>
      </c>
      <c r="C19" s="253" t="s">
        <v>375</v>
      </c>
      <c r="D19" s="253" t="s">
        <v>376</v>
      </c>
      <c r="E19" s="287" t="s">
        <v>377</v>
      </c>
      <c r="F19" s="288"/>
      <c r="G19" s="288"/>
      <c r="H19" s="288"/>
      <c r="I19" s="289"/>
      <c r="J19" s="253" t="s">
        <v>378</v>
      </c>
      <c r="K19" s="253"/>
      <c r="L19" s="253"/>
      <c r="M19" s="253"/>
      <c r="N19" s="253"/>
      <c r="O19" s="253"/>
      <c r="P19" s="75"/>
      <c r="Q19" s="75"/>
      <c r="R19" s="75"/>
      <c r="S19" s="75"/>
      <c r="T19" s="75"/>
      <c r="U19" s="75"/>
      <c r="V19" s="75"/>
      <c r="W19" s="75"/>
    </row>
    <row r="20" spans="1:26" s="25" customFormat="1" ht="51" customHeight="1" x14ac:dyDescent="0.2">
      <c r="A20" s="253"/>
      <c r="B20" s="253"/>
      <c r="C20" s="253"/>
      <c r="D20" s="253"/>
      <c r="E20" s="108" t="s">
        <v>379</v>
      </c>
      <c r="F20" s="108" t="s">
        <v>380</v>
      </c>
      <c r="G20" s="108" t="s">
        <v>381</v>
      </c>
      <c r="H20" s="108" t="s">
        <v>382</v>
      </c>
      <c r="I20" s="108" t="s">
        <v>383</v>
      </c>
      <c r="J20" s="108" t="s">
        <v>384</v>
      </c>
      <c r="K20" s="108" t="s">
        <v>385</v>
      </c>
      <c r="L20" s="109" t="s">
        <v>386</v>
      </c>
      <c r="M20" s="110" t="s">
        <v>387</v>
      </c>
      <c r="N20" s="110" t="s">
        <v>388</v>
      </c>
      <c r="O20" s="110" t="s">
        <v>389</v>
      </c>
      <c r="P20" s="1"/>
      <c r="Q20" s="1"/>
      <c r="R20" s="1"/>
      <c r="S20" s="1"/>
      <c r="T20" s="1"/>
      <c r="U20" s="1"/>
      <c r="V20" s="1"/>
      <c r="W20" s="1"/>
      <c r="X20" s="111"/>
      <c r="Y20" s="111"/>
      <c r="Z20" s="111"/>
    </row>
    <row r="21" spans="1:26" s="25" customFormat="1" ht="16.5" customHeight="1" x14ac:dyDescent="0.2">
      <c r="A21" s="112">
        <v>1</v>
      </c>
      <c r="B21" s="113">
        <v>2</v>
      </c>
      <c r="C21" s="112">
        <v>3</v>
      </c>
      <c r="D21" s="113">
        <v>4</v>
      </c>
      <c r="E21" s="112">
        <v>5</v>
      </c>
      <c r="F21" s="113">
        <v>6</v>
      </c>
      <c r="G21" s="112">
        <v>7</v>
      </c>
      <c r="H21" s="113">
        <v>8</v>
      </c>
      <c r="I21" s="112">
        <v>9</v>
      </c>
      <c r="J21" s="113">
        <v>10</v>
      </c>
      <c r="K21" s="112">
        <v>11</v>
      </c>
      <c r="L21" s="113">
        <v>12</v>
      </c>
      <c r="M21" s="112">
        <v>13</v>
      </c>
      <c r="N21" s="113">
        <v>14</v>
      </c>
      <c r="O21" s="112">
        <v>15</v>
      </c>
      <c r="P21" s="1"/>
      <c r="Q21" s="1"/>
      <c r="R21" s="1"/>
      <c r="S21" s="1"/>
      <c r="T21" s="1"/>
      <c r="U21" s="1"/>
      <c r="V21" s="1"/>
      <c r="W21" s="1"/>
      <c r="X21" s="111"/>
      <c r="Y21" s="111"/>
      <c r="Z21" s="111"/>
    </row>
    <row r="22" spans="1:26" s="25" customFormat="1" ht="33" customHeight="1" x14ac:dyDescent="0.2">
      <c r="A22" s="114" t="s">
        <v>294</v>
      </c>
      <c r="B22" s="114" t="s">
        <v>294</v>
      </c>
      <c r="C22" s="114" t="s">
        <v>294</v>
      </c>
      <c r="D22" s="114" t="s">
        <v>294</v>
      </c>
      <c r="E22" s="114" t="s">
        <v>294</v>
      </c>
      <c r="F22" s="114" t="s">
        <v>294</v>
      </c>
      <c r="G22" s="114" t="s">
        <v>294</v>
      </c>
      <c r="H22" s="114" t="s">
        <v>294</v>
      </c>
      <c r="I22" s="114" t="s">
        <v>294</v>
      </c>
      <c r="J22" s="114" t="s">
        <v>294</v>
      </c>
      <c r="K22" s="114" t="s">
        <v>294</v>
      </c>
      <c r="L22" s="114" t="s">
        <v>294</v>
      </c>
      <c r="M22" s="114" t="s">
        <v>294</v>
      </c>
      <c r="N22" s="114" t="s">
        <v>294</v>
      </c>
      <c r="O22" s="114" t="s">
        <v>294</v>
      </c>
      <c r="P22" s="1"/>
      <c r="Q22" s="1"/>
      <c r="R22" s="1"/>
      <c r="S22" s="1"/>
      <c r="T22" s="1"/>
      <c r="U22" s="1"/>
      <c r="V22" s="111"/>
      <c r="W22" s="111"/>
      <c r="X22" s="111"/>
      <c r="Y22" s="111"/>
      <c r="Z22" s="111"/>
    </row>
    <row r="23" spans="1:26" x14ac:dyDescent="0.25">
      <c r="A23" s="115"/>
      <c r="B23" s="115"/>
      <c r="C23" s="115"/>
      <c r="D23" s="115"/>
      <c r="E23" s="115"/>
      <c r="F23" s="115"/>
      <c r="G23" s="115"/>
      <c r="H23" s="115"/>
      <c r="I23" s="115"/>
      <c r="J23" s="115"/>
      <c r="K23" s="115"/>
      <c r="L23" s="115"/>
      <c r="M23" s="115"/>
      <c r="N23" s="115"/>
      <c r="O23" s="115"/>
      <c r="P23" s="115"/>
      <c r="Q23" s="115"/>
      <c r="R23" s="115"/>
      <c r="S23" s="115"/>
      <c r="T23" s="115"/>
      <c r="U23" s="115"/>
      <c r="V23" s="115"/>
      <c r="W23" s="115"/>
      <c r="X23" s="115"/>
      <c r="Y23" s="115"/>
      <c r="Z23" s="115"/>
    </row>
    <row r="24" spans="1:26" x14ac:dyDescent="0.25">
      <c r="A24" s="115"/>
      <c r="B24" s="115"/>
      <c r="C24" s="115"/>
      <c r="D24" s="115"/>
      <c r="E24" s="115"/>
      <c r="F24" s="115"/>
      <c r="G24" s="115"/>
      <c r="H24" s="115"/>
      <c r="I24" s="115"/>
      <c r="J24" s="115"/>
      <c r="K24" s="115"/>
      <c r="L24" s="115"/>
      <c r="M24" s="115"/>
      <c r="N24" s="115"/>
      <c r="O24" s="115"/>
      <c r="P24" s="115"/>
      <c r="Q24" s="115"/>
      <c r="R24" s="115"/>
      <c r="S24" s="115"/>
      <c r="T24" s="115"/>
      <c r="U24" s="115"/>
      <c r="V24" s="115"/>
      <c r="W24" s="115"/>
      <c r="X24" s="115"/>
      <c r="Y24" s="115"/>
      <c r="Z24" s="115"/>
    </row>
    <row r="25" spans="1:26" x14ac:dyDescent="0.25">
      <c r="A25" s="115"/>
      <c r="B25" s="115"/>
      <c r="C25" s="115"/>
      <c r="D25" s="115"/>
      <c r="E25" s="115"/>
      <c r="F25" s="115"/>
      <c r="G25" s="115"/>
      <c r="H25" s="115"/>
      <c r="I25" s="115"/>
      <c r="J25" s="115"/>
      <c r="K25" s="115"/>
      <c r="L25" s="115"/>
      <c r="M25" s="115"/>
      <c r="N25" s="115"/>
      <c r="O25" s="115"/>
      <c r="P25" s="115"/>
      <c r="Q25" s="115"/>
      <c r="R25" s="115"/>
      <c r="S25" s="115"/>
      <c r="T25" s="115"/>
      <c r="U25" s="115"/>
      <c r="V25" s="115"/>
      <c r="W25" s="115"/>
      <c r="X25" s="115"/>
      <c r="Y25" s="115"/>
      <c r="Z25" s="115"/>
    </row>
    <row r="26" spans="1:26" x14ac:dyDescent="0.25">
      <c r="A26" s="115"/>
      <c r="B26" s="115"/>
      <c r="C26" s="115"/>
      <c r="D26" s="115"/>
      <c r="E26" s="115"/>
      <c r="F26" s="115"/>
      <c r="G26" s="115"/>
      <c r="H26" s="115"/>
      <c r="I26" s="115"/>
      <c r="J26" s="115"/>
      <c r="K26" s="115"/>
      <c r="L26" s="115"/>
      <c r="M26" s="115"/>
      <c r="N26" s="115"/>
      <c r="O26" s="115"/>
      <c r="P26" s="115"/>
      <c r="Q26" s="115"/>
      <c r="R26" s="115"/>
      <c r="S26" s="115"/>
      <c r="T26" s="115"/>
      <c r="U26" s="115"/>
      <c r="V26" s="115"/>
      <c r="W26" s="115"/>
      <c r="X26" s="115"/>
      <c r="Y26" s="115"/>
      <c r="Z26" s="115"/>
    </row>
    <row r="27" spans="1:26" x14ac:dyDescent="0.25">
      <c r="A27" s="115"/>
      <c r="B27" s="115"/>
      <c r="C27" s="115"/>
      <c r="D27" s="115"/>
      <c r="E27" s="115"/>
      <c r="F27" s="115"/>
      <c r="G27" s="115"/>
      <c r="H27" s="115"/>
      <c r="I27" s="115"/>
      <c r="J27" s="115"/>
      <c r="K27" s="115"/>
      <c r="L27" s="115"/>
      <c r="M27" s="115"/>
      <c r="N27" s="115"/>
      <c r="O27" s="115"/>
      <c r="P27" s="115"/>
      <c r="Q27" s="115"/>
      <c r="R27" s="115"/>
      <c r="S27" s="115"/>
      <c r="T27" s="115"/>
      <c r="U27" s="115"/>
      <c r="V27" s="115"/>
      <c r="W27" s="115"/>
      <c r="X27" s="115"/>
      <c r="Y27" s="115"/>
      <c r="Z27" s="115"/>
    </row>
    <row r="28" spans="1:26" x14ac:dyDescent="0.25">
      <c r="A28" s="115"/>
      <c r="B28" s="115"/>
      <c r="C28" s="115"/>
      <c r="D28" s="115"/>
      <c r="E28" s="115"/>
      <c r="F28" s="115"/>
      <c r="G28" s="115"/>
      <c r="H28" s="115"/>
      <c r="I28" s="115"/>
      <c r="J28" s="115"/>
      <c r="K28" s="115"/>
      <c r="L28" s="115"/>
      <c r="M28" s="115"/>
      <c r="N28" s="115"/>
      <c r="O28" s="115"/>
      <c r="P28" s="115"/>
      <c r="Q28" s="115"/>
      <c r="R28" s="115"/>
      <c r="S28" s="115"/>
      <c r="T28" s="115"/>
      <c r="U28" s="115"/>
      <c r="V28" s="115"/>
      <c r="W28" s="115"/>
      <c r="X28" s="115"/>
      <c r="Y28" s="115"/>
      <c r="Z28" s="115"/>
    </row>
    <row r="29" spans="1:26" x14ac:dyDescent="0.25">
      <c r="A29" s="115"/>
      <c r="B29" s="115"/>
      <c r="C29" s="115"/>
      <c r="D29" s="115"/>
      <c r="E29" s="115"/>
      <c r="F29" s="115"/>
      <c r="G29" s="115"/>
      <c r="H29" s="115"/>
      <c r="I29" s="115"/>
      <c r="J29" s="115"/>
      <c r="K29" s="115"/>
      <c r="L29" s="115"/>
      <c r="M29" s="115"/>
      <c r="N29" s="115"/>
      <c r="O29" s="115"/>
      <c r="P29" s="115"/>
      <c r="Q29" s="115"/>
      <c r="R29" s="115"/>
      <c r="S29" s="115"/>
      <c r="T29" s="115"/>
      <c r="U29" s="115"/>
      <c r="V29" s="115"/>
      <c r="W29" s="115"/>
      <c r="X29" s="115"/>
      <c r="Y29" s="115"/>
      <c r="Z29" s="115"/>
    </row>
    <row r="30" spans="1:26" x14ac:dyDescent="0.25">
      <c r="A30" s="115"/>
      <c r="B30" s="115"/>
      <c r="C30" s="115"/>
      <c r="D30" s="115"/>
      <c r="E30" s="115"/>
      <c r="F30" s="115"/>
      <c r="G30" s="115"/>
      <c r="H30" s="115"/>
      <c r="I30" s="115"/>
      <c r="J30" s="115"/>
      <c r="K30" s="115"/>
      <c r="L30" s="115"/>
      <c r="M30" s="115"/>
      <c r="N30" s="115"/>
      <c r="O30" s="115"/>
      <c r="P30" s="115"/>
      <c r="Q30" s="115"/>
      <c r="R30" s="115"/>
      <c r="S30" s="115"/>
      <c r="T30" s="115"/>
      <c r="U30" s="115"/>
      <c r="V30" s="115"/>
      <c r="W30" s="115"/>
      <c r="X30" s="115"/>
      <c r="Y30" s="115"/>
      <c r="Z30" s="115"/>
    </row>
    <row r="31" spans="1:26" x14ac:dyDescent="0.25">
      <c r="A31" s="115"/>
      <c r="B31" s="115"/>
      <c r="C31" s="115"/>
      <c r="D31" s="115"/>
      <c r="E31" s="115"/>
      <c r="F31" s="115"/>
      <c r="G31" s="115"/>
      <c r="H31" s="115"/>
      <c r="I31" s="115"/>
      <c r="J31" s="115"/>
      <c r="K31" s="115"/>
      <c r="L31" s="115"/>
      <c r="M31" s="115"/>
      <c r="N31" s="115"/>
      <c r="O31" s="115"/>
      <c r="P31" s="115"/>
      <c r="Q31" s="115"/>
      <c r="R31" s="115"/>
      <c r="S31" s="115"/>
      <c r="T31" s="115"/>
      <c r="U31" s="115"/>
      <c r="V31" s="115"/>
      <c r="W31" s="115"/>
      <c r="X31" s="115"/>
      <c r="Y31" s="115"/>
      <c r="Z31" s="115"/>
    </row>
    <row r="32" spans="1:26" x14ac:dyDescent="0.25">
      <c r="A32" s="115"/>
      <c r="B32" s="115"/>
      <c r="C32" s="115"/>
      <c r="D32" s="115"/>
      <c r="E32" s="115"/>
      <c r="F32" s="115"/>
      <c r="G32" s="115"/>
      <c r="H32" s="115"/>
      <c r="I32" s="115"/>
      <c r="J32" s="115"/>
      <c r="K32" s="115"/>
      <c r="L32" s="115"/>
      <c r="M32" s="115"/>
      <c r="N32" s="115"/>
      <c r="O32" s="115"/>
      <c r="P32" s="115"/>
      <c r="Q32" s="115"/>
      <c r="R32" s="115"/>
      <c r="S32" s="115"/>
      <c r="T32" s="115"/>
      <c r="U32" s="115"/>
      <c r="V32" s="115"/>
      <c r="W32" s="115"/>
      <c r="X32" s="115"/>
      <c r="Y32" s="115"/>
      <c r="Z32" s="115"/>
    </row>
    <row r="33" spans="1:26" x14ac:dyDescent="0.25">
      <c r="A33" s="115"/>
      <c r="B33" s="115"/>
      <c r="C33" s="115"/>
      <c r="D33" s="115"/>
      <c r="E33" s="115"/>
      <c r="F33" s="115"/>
      <c r="G33" s="115"/>
      <c r="H33" s="115"/>
      <c r="I33" s="115"/>
      <c r="J33" s="115"/>
      <c r="K33" s="115"/>
      <c r="L33" s="115"/>
      <c r="M33" s="115"/>
      <c r="N33" s="115"/>
      <c r="O33" s="115"/>
      <c r="P33" s="115"/>
      <c r="Q33" s="115"/>
      <c r="R33" s="115"/>
      <c r="S33" s="115"/>
      <c r="T33" s="115"/>
      <c r="U33" s="115"/>
      <c r="V33" s="115"/>
      <c r="W33" s="115"/>
      <c r="X33" s="115"/>
      <c r="Y33" s="115"/>
      <c r="Z33" s="115"/>
    </row>
    <row r="34" spans="1:26" x14ac:dyDescent="0.25">
      <c r="A34" s="115"/>
      <c r="B34" s="115"/>
      <c r="C34" s="115"/>
      <c r="D34" s="115"/>
      <c r="E34" s="115"/>
      <c r="F34" s="115"/>
      <c r="G34" s="115"/>
      <c r="H34" s="115"/>
      <c r="I34" s="115"/>
      <c r="J34" s="115"/>
      <c r="K34" s="115"/>
      <c r="L34" s="115"/>
      <c r="M34" s="115"/>
      <c r="N34" s="115"/>
      <c r="O34" s="115"/>
      <c r="P34" s="115"/>
      <c r="Q34" s="115"/>
      <c r="R34" s="115"/>
      <c r="S34" s="115"/>
      <c r="T34" s="115"/>
      <c r="U34" s="115"/>
      <c r="V34" s="115"/>
      <c r="W34" s="115"/>
      <c r="X34" s="115"/>
      <c r="Y34" s="115"/>
      <c r="Z34" s="115"/>
    </row>
    <row r="35" spans="1:26" x14ac:dyDescent="0.25">
      <c r="A35" s="115"/>
      <c r="B35" s="115"/>
      <c r="C35" s="115"/>
      <c r="D35" s="115"/>
      <c r="E35" s="115"/>
      <c r="F35" s="115"/>
      <c r="G35" s="115"/>
      <c r="H35" s="115"/>
      <c r="I35" s="115"/>
      <c r="J35" s="115"/>
      <c r="K35" s="115"/>
      <c r="L35" s="115"/>
      <c r="M35" s="115"/>
      <c r="N35" s="115"/>
      <c r="O35" s="115"/>
      <c r="P35" s="115"/>
      <c r="Q35" s="115"/>
      <c r="R35" s="115"/>
      <c r="S35" s="115"/>
      <c r="T35" s="115"/>
      <c r="U35" s="115"/>
      <c r="V35" s="115"/>
      <c r="W35" s="115"/>
      <c r="X35" s="115"/>
      <c r="Y35" s="115"/>
      <c r="Z35" s="115"/>
    </row>
    <row r="36" spans="1:26" x14ac:dyDescent="0.25">
      <c r="A36" s="115"/>
      <c r="B36" s="115"/>
      <c r="C36" s="115"/>
      <c r="D36" s="115"/>
      <c r="E36" s="115"/>
      <c r="F36" s="115"/>
      <c r="G36" s="115"/>
      <c r="H36" s="115"/>
      <c r="I36" s="115"/>
      <c r="J36" s="115"/>
      <c r="K36" s="115"/>
      <c r="L36" s="115"/>
      <c r="M36" s="115"/>
      <c r="N36" s="115"/>
      <c r="O36" s="115"/>
      <c r="P36" s="115"/>
      <c r="Q36" s="115"/>
      <c r="R36" s="115"/>
      <c r="S36" s="115"/>
      <c r="T36" s="115"/>
      <c r="U36" s="115"/>
      <c r="V36" s="115"/>
      <c r="W36" s="115"/>
      <c r="X36" s="115"/>
      <c r="Y36" s="115"/>
      <c r="Z36" s="115"/>
    </row>
    <row r="37" spans="1:26" x14ac:dyDescent="0.25">
      <c r="A37" s="115"/>
      <c r="B37" s="115"/>
      <c r="C37" s="115"/>
      <c r="D37" s="115"/>
      <c r="E37" s="115"/>
      <c r="F37" s="115"/>
      <c r="G37" s="115"/>
      <c r="H37" s="115"/>
      <c r="I37" s="115"/>
      <c r="J37" s="115"/>
      <c r="K37" s="115"/>
      <c r="L37" s="115"/>
      <c r="M37" s="115"/>
      <c r="N37" s="115"/>
      <c r="O37" s="115"/>
      <c r="P37" s="115"/>
      <c r="Q37" s="115"/>
      <c r="R37" s="115"/>
      <c r="S37" s="115"/>
      <c r="T37" s="115"/>
      <c r="U37" s="115"/>
      <c r="V37" s="115"/>
      <c r="W37" s="115"/>
      <c r="X37" s="115"/>
      <c r="Y37" s="115"/>
      <c r="Z37" s="115"/>
    </row>
    <row r="38" spans="1:26" x14ac:dyDescent="0.25">
      <c r="A38" s="115"/>
      <c r="B38" s="115"/>
      <c r="C38" s="115"/>
      <c r="D38" s="115"/>
      <c r="E38" s="115"/>
      <c r="F38" s="115"/>
      <c r="G38" s="115"/>
      <c r="H38" s="115"/>
      <c r="I38" s="115"/>
      <c r="J38" s="115"/>
      <c r="K38" s="115"/>
      <c r="L38" s="115"/>
      <c r="M38" s="115"/>
      <c r="N38" s="115"/>
      <c r="O38" s="115"/>
      <c r="P38" s="115"/>
      <c r="Q38" s="115"/>
      <c r="R38" s="115"/>
      <c r="S38" s="115"/>
      <c r="T38" s="115"/>
      <c r="U38" s="115"/>
      <c r="V38" s="115"/>
      <c r="W38" s="115"/>
      <c r="X38" s="115"/>
      <c r="Y38" s="115"/>
      <c r="Z38" s="115"/>
    </row>
    <row r="39" spans="1:26" x14ac:dyDescent="0.25">
      <c r="A39" s="115"/>
      <c r="B39" s="115"/>
      <c r="C39" s="115"/>
      <c r="D39" s="115"/>
      <c r="E39" s="115"/>
      <c r="F39" s="115"/>
      <c r="G39" s="115"/>
      <c r="H39" s="115"/>
      <c r="I39" s="115"/>
      <c r="J39" s="115"/>
      <c r="K39" s="115"/>
      <c r="L39" s="115"/>
      <c r="M39" s="115"/>
      <c r="N39" s="115"/>
      <c r="O39" s="115"/>
      <c r="P39" s="115"/>
      <c r="Q39" s="115"/>
      <c r="R39" s="115"/>
      <c r="S39" s="115"/>
      <c r="T39" s="115"/>
      <c r="U39" s="115"/>
      <c r="V39" s="115"/>
      <c r="W39" s="115"/>
      <c r="X39" s="115"/>
      <c r="Y39" s="115"/>
      <c r="Z39" s="115"/>
    </row>
    <row r="40" spans="1:26" x14ac:dyDescent="0.25">
      <c r="A40" s="115"/>
      <c r="B40" s="115"/>
      <c r="C40" s="115"/>
      <c r="D40" s="115"/>
      <c r="E40" s="115"/>
      <c r="F40" s="115"/>
      <c r="G40" s="115"/>
      <c r="H40" s="115"/>
      <c r="I40" s="115"/>
      <c r="J40" s="115"/>
      <c r="K40" s="115"/>
      <c r="L40" s="115"/>
      <c r="M40" s="115"/>
      <c r="N40" s="115"/>
      <c r="O40" s="115"/>
      <c r="P40" s="115"/>
      <c r="Q40" s="115"/>
      <c r="R40" s="115"/>
      <c r="S40" s="115"/>
      <c r="T40" s="115"/>
      <c r="U40" s="115"/>
      <c r="V40" s="115"/>
      <c r="W40" s="115"/>
      <c r="X40" s="115"/>
      <c r="Y40" s="115"/>
      <c r="Z40" s="115"/>
    </row>
    <row r="41" spans="1:26" x14ac:dyDescent="0.25">
      <c r="A41" s="115"/>
      <c r="B41" s="115"/>
      <c r="C41" s="115"/>
      <c r="D41" s="115"/>
      <c r="E41" s="115"/>
      <c r="F41" s="115"/>
      <c r="G41" s="115"/>
      <c r="H41" s="115"/>
      <c r="I41" s="115"/>
      <c r="J41" s="115"/>
      <c r="K41" s="115"/>
      <c r="L41" s="115"/>
      <c r="M41" s="115"/>
      <c r="N41" s="115"/>
      <c r="O41" s="115"/>
      <c r="P41" s="115"/>
      <c r="Q41" s="115"/>
      <c r="R41" s="115"/>
      <c r="S41" s="115"/>
      <c r="T41" s="115"/>
      <c r="U41" s="115"/>
      <c r="V41" s="115"/>
      <c r="W41" s="115"/>
      <c r="X41" s="115"/>
      <c r="Y41" s="115"/>
      <c r="Z41" s="115"/>
    </row>
    <row r="42" spans="1:26" x14ac:dyDescent="0.25">
      <c r="A42" s="115"/>
      <c r="B42" s="115"/>
      <c r="C42" s="115"/>
      <c r="D42" s="115"/>
      <c r="E42" s="115"/>
      <c r="F42" s="115"/>
      <c r="G42" s="115"/>
      <c r="H42" s="115"/>
      <c r="I42" s="115"/>
      <c r="J42" s="115"/>
      <c r="K42" s="115"/>
      <c r="L42" s="115"/>
      <c r="M42" s="115"/>
      <c r="N42" s="115"/>
      <c r="O42" s="115"/>
      <c r="P42" s="115"/>
      <c r="Q42" s="115"/>
      <c r="R42" s="115"/>
      <c r="S42" s="115"/>
      <c r="T42" s="115"/>
      <c r="U42" s="115"/>
      <c r="V42" s="115"/>
      <c r="W42" s="115"/>
      <c r="X42" s="115"/>
      <c r="Y42" s="115"/>
      <c r="Z42" s="115"/>
    </row>
    <row r="43" spans="1:26" x14ac:dyDescent="0.25">
      <c r="A43" s="115"/>
      <c r="B43" s="115"/>
      <c r="C43" s="115"/>
      <c r="D43" s="115"/>
      <c r="E43" s="115"/>
      <c r="F43" s="115"/>
      <c r="G43" s="115"/>
      <c r="H43" s="115"/>
      <c r="I43" s="115"/>
      <c r="J43" s="115"/>
      <c r="K43" s="115"/>
      <c r="L43" s="115"/>
      <c r="M43" s="115"/>
      <c r="N43" s="115"/>
      <c r="O43" s="115"/>
      <c r="P43" s="115"/>
      <c r="Q43" s="115"/>
      <c r="R43" s="115"/>
      <c r="S43" s="115"/>
      <c r="T43" s="115"/>
      <c r="U43" s="115"/>
      <c r="V43" s="115"/>
      <c r="W43" s="115"/>
      <c r="X43" s="115"/>
      <c r="Y43" s="115"/>
      <c r="Z43" s="115"/>
    </row>
    <row r="44" spans="1:26" x14ac:dyDescent="0.25">
      <c r="A44" s="115"/>
      <c r="B44" s="115"/>
      <c r="C44" s="115"/>
      <c r="D44" s="115"/>
      <c r="E44" s="115"/>
      <c r="F44" s="115"/>
      <c r="G44" s="115"/>
      <c r="H44" s="115"/>
      <c r="I44" s="115"/>
      <c r="J44" s="115"/>
      <c r="K44" s="115"/>
      <c r="L44" s="115"/>
      <c r="M44" s="115"/>
      <c r="N44" s="115"/>
      <c r="O44" s="115"/>
      <c r="P44" s="115"/>
      <c r="Q44" s="115"/>
      <c r="R44" s="115"/>
      <c r="S44" s="115"/>
      <c r="T44" s="115"/>
      <c r="U44" s="115"/>
      <c r="V44" s="115"/>
      <c r="W44" s="115"/>
      <c r="X44" s="115"/>
      <c r="Y44" s="115"/>
      <c r="Z44" s="115"/>
    </row>
    <row r="45" spans="1:26" x14ac:dyDescent="0.25">
      <c r="A45" s="115"/>
      <c r="B45" s="115"/>
      <c r="C45" s="115"/>
      <c r="D45" s="115"/>
      <c r="E45" s="115"/>
      <c r="F45" s="115"/>
      <c r="G45" s="115"/>
      <c r="H45" s="115"/>
      <c r="I45" s="115"/>
      <c r="J45" s="115"/>
      <c r="K45" s="115"/>
      <c r="L45" s="115"/>
      <c r="M45" s="115"/>
      <c r="N45" s="115"/>
      <c r="O45" s="115"/>
      <c r="P45" s="115"/>
      <c r="Q45" s="115"/>
      <c r="R45" s="115"/>
      <c r="S45" s="115"/>
      <c r="T45" s="115"/>
      <c r="U45" s="115"/>
      <c r="V45" s="115"/>
      <c r="W45" s="115"/>
      <c r="X45" s="115"/>
      <c r="Y45" s="115"/>
      <c r="Z45" s="115"/>
    </row>
    <row r="46" spans="1:26" x14ac:dyDescent="0.25">
      <c r="A46" s="115"/>
      <c r="B46" s="115"/>
      <c r="C46" s="115"/>
      <c r="D46" s="115"/>
      <c r="E46" s="115"/>
      <c r="F46" s="115"/>
      <c r="G46" s="115"/>
      <c r="H46" s="115"/>
      <c r="I46" s="115"/>
      <c r="J46" s="115"/>
      <c r="K46" s="115"/>
      <c r="L46" s="115"/>
      <c r="M46" s="115"/>
      <c r="N46" s="115"/>
      <c r="O46" s="115"/>
      <c r="P46" s="115"/>
      <c r="Q46" s="115"/>
      <c r="R46" s="115"/>
      <c r="S46" s="115"/>
      <c r="T46" s="115"/>
      <c r="U46" s="115"/>
      <c r="V46" s="115"/>
      <c r="W46" s="115"/>
      <c r="X46" s="115"/>
      <c r="Y46" s="115"/>
      <c r="Z46" s="115"/>
    </row>
    <row r="47" spans="1:26" x14ac:dyDescent="0.25">
      <c r="A47" s="115"/>
      <c r="B47" s="115"/>
      <c r="C47" s="115"/>
      <c r="D47" s="115"/>
      <c r="E47" s="115"/>
      <c r="F47" s="115"/>
      <c r="G47" s="115"/>
      <c r="H47" s="115"/>
      <c r="I47" s="115"/>
      <c r="J47" s="115"/>
      <c r="K47" s="115"/>
      <c r="L47" s="115"/>
      <c r="M47" s="115"/>
      <c r="N47" s="115"/>
      <c r="O47" s="115"/>
      <c r="P47" s="115"/>
      <c r="Q47" s="115"/>
      <c r="R47" s="115"/>
      <c r="S47" s="115"/>
      <c r="T47" s="115"/>
      <c r="U47" s="115"/>
      <c r="V47" s="115"/>
      <c r="W47" s="115"/>
      <c r="X47" s="115"/>
      <c r="Y47" s="115"/>
      <c r="Z47" s="115"/>
    </row>
    <row r="48" spans="1:26" x14ac:dyDescent="0.25">
      <c r="A48" s="115"/>
      <c r="B48" s="115"/>
      <c r="C48" s="115"/>
      <c r="D48" s="115"/>
      <c r="E48" s="115"/>
      <c r="F48" s="115"/>
      <c r="G48" s="115"/>
      <c r="H48" s="115"/>
      <c r="I48" s="115"/>
      <c r="J48" s="115"/>
      <c r="K48" s="115"/>
      <c r="L48" s="115"/>
      <c r="M48" s="115"/>
      <c r="N48" s="115"/>
      <c r="O48" s="115"/>
      <c r="P48" s="115"/>
      <c r="Q48" s="115"/>
      <c r="R48" s="115"/>
      <c r="S48" s="115"/>
      <c r="T48" s="115"/>
      <c r="U48" s="115"/>
      <c r="V48" s="115"/>
      <c r="W48" s="115"/>
      <c r="X48" s="115"/>
      <c r="Y48" s="115"/>
      <c r="Z48" s="115"/>
    </row>
    <row r="49" spans="1:26" x14ac:dyDescent="0.25">
      <c r="A49" s="115"/>
      <c r="B49" s="115"/>
      <c r="C49" s="115"/>
      <c r="D49" s="115"/>
      <c r="E49" s="115"/>
      <c r="F49" s="115"/>
      <c r="G49" s="115"/>
      <c r="H49" s="115"/>
      <c r="I49" s="115"/>
      <c r="J49" s="115"/>
      <c r="K49" s="115"/>
      <c r="L49" s="115"/>
      <c r="M49" s="115"/>
      <c r="N49" s="115"/>
      <c r="O49" s="115"/>
      <c r="P49" s="115"/>
      <c r="Q49" s="115"/>
      <c r="R49" s="115"/>
      <c r="S49" s="115"/>
      <c r="T49" s="115"/>
      <c r="U49" s="115"/>
      <c r="V49" s="115"/>
      <c r="W49" s="115"/>
      <c r="X49" s="115"/>
      <c r="Y49" s="115"/>
      <c r="Z49" s="115"/>
    </row>
    <row r="50" spans="1:26" x14ac:dyDescent="0.25">
      <c r="A50" s="115"/>
      <c r="B50" s="115"/>
      <c r="C50" s="115"/>
      <c r="D50" s="115"/>
      <c r="E50" s="115"/>
      <c r="F50" s="115"/>
      <c r="G50" s="115"/>
      <c r="H50" s="115"/>
      <c r="I50" s="115"/>
      <c r="J50" s="115"/>
      <c r="K50" s="115"/>
      <c r="L50" s="115"/>
      <c r="M50" s="115"/>
      <c r="N50" s="115"/>
      <c r="O50" s="115"/>
      <c r="P50" s="115"/>
      <c r="Q50" s="115"/>
      <c r="R50" s="115"/>
      <c r="S50" s="115"/>
      <c r="T50" s="115"/>
      <c r="U50" s="115"/>
      <c r="V50" s="115"/>
      <c r="W50" s="115"/>
      <c r="X50" s="115"/>
      <c r="Y50" s="115"/>
      <c r="Z50" s="115"/>
    </row>
    <row r="51" spans="1:26" x14ac:dyDescent="0.25">
      <c r="A51" s="115"/>
      <c r="B51" s="115"/>
      <c r="C51" s="115"/>
      <c r="D51" s="115"/>
      <c r="E51" s="115"/>
      <c r="F51" s="115"/>
      <c r="G51" s="115"/>
      <c r="H51" s="115"/>
      <c r="I51" s="115"/>
      <c r="J51" s="115"/>
      <c r="K51" s="115"/>
      <c r="L51" s="115"/>
      <c r="M51" s="115"/>
      <c r="N51" s="115"/>
      <c r="O51" s="115"/>
      <c r="P51" s="115"/>
      <c r="Q51" s="115"/>
      <c r="R51" s="115"/>
      <c r="S51" s="115"/>
      <c r="T51" s="115"/>
      <c r="U51" s="115"/>
      <c r="V51" s="115"/>
      <c r="W51" s="115"/>
      <c r="X51" s="115"/>
      <c r="Y51" s="115"/>
      <c r="Z51" s="115"/>
    </row>
    <row r="52" spans="1:26" x14ac:dyDescent="0.25">
      <c r="A52" s="115"/>
      <c r="B52" s="115"/>
      <c r="C52" s="115"/>
      <c r="D52" s="115"/>
      <c r="E52" s="115"/>
      <c r="F52" s="115"/>
      <c r="G52" s="115"/>
      <c r="H52" s="115"/>
      <c r="I52" s="115"/>
      <c r="J52" s="115"/>
      <c r="K52" s="115"/>
      <c r="L52" s="115"/>
      <c r="M52" s="115"/>
      <c r="N52" s="115"/>
      <c r="O52" s="115"/>
      <c r="P52" s="115"/>
      <c r="Q52" s="115"/>
      <c r="R52" s="115"/>
      <c r="S52" s="115"/>
      <c r="T52" s="115"/>
      <c r="U52" s="115"/>
      <c r="V52" s="115"/>
      <c r="W52" s="115"/>
      <c r="X52" s="115"/>
      <c r="Y52" s="115"/>
      <c r="Z52" s="115"/>
    </row>
    <row r="53" spans="1:26" x14ac:dyDescent="0.25">
      <c r="A53" s="115"/>
      <c r="B53" s="115"/>
      <c r="C53" s="115"/>
      <c r="D53" s="115"/>
      <c r="E53" s="115"/>
      <c r="F53" s="115"/>
      <c r="G53" s="115"/>
      <c r="H53" s="115"/>
      <c r="I53" s="115"/>
      <c r="J53" s="115"/>
      <c r="K53" s="115"/>
      <c r="L53" s="115"/>
      <c r="M53" s="115"/>
      <c r="N53" s="115"/>
      <c r="O53" s="115"/>
      <c r="P53" s="115"/>
      <c r="Q53" s="115"/>
      <c r="R53" s="115"/>
      <c r="S53" s="115"/>
      <c r="T53" s="115"/>
      <c r="U53" s="115"/>
      <c r="V53" s="115"/>
      <c r="W53" s="115"/>
      <c r="X53" s="115"/>
      <c r="Y53" s="115"/>
      <c r="Z53" s="115"/>
    </row>
    <row r="54" spans="1:26" x14ac:dyDescent="0.25">
      <c r="A54" s="115"/>
      <c r="B54" s="115"/>
      <c r="C54" s="115"/>
      <c r="D54" s="115"/>
      <c r="E54" s="115"/>
      <c r="F54" s="115"/>
      <c r="G54" s="115"/>
      <c r="H54" s="115"/>
      <c r="I54" s="115"/>
      <c r="J54" s="115"/>
      <c r="K54" s="115"/>
      <c r="L54" s="115"/>
      <c r="M54" s="115"/>
      <c r="N54" s="115"/>
      <c r="O54" s="115"/>
      <c r="P54" s="115"/>
      <c r="Q54" s="115"/>
      <c r="R54" s="115"/>
      <c r="S54" s="115"/>
      <c r="T54" s="115"/>
      <c r="U54" s="115"/>
      <c r="V54" s="115"/>
      <c r="W54" s="115"/>
      <c r="X54" s="115"/>
      <c r="Y54" s="115"/>
      <c r="Z54" s="115"/>
    </row>
    <row r="55" spans="1:26" x14ac:dyDescent="0.25">
      <c r="A55" s="115"/>
      <c r="B55" s="115"/>
      <c r="C55" s="115"/>
      <c r="D55" s="115"/>
      <c r="E55" s="115"/>
      <c r="F55" s="115"/>
      <c r="G55" s="115"/>
      <c r="H55" s="115"/>
      <c r="I55" s="115"/>
      <c r="J55" s="115"/>
      <c r="K55" s="115"/>
      <c r="L55" s="115"/>
      <c r="M55" s="115"/>
      <c r="N55" s="115"/>
      <c r="O55" s="115"/>
      <c r="P55" s="115"/>
      <c r="Q55" s="115"/>
      <c r="R55" s="115"/>
      <c r="S55" s="115"/>
      <c r="T55" s="115"/>
      <c r="U55" s="115"/>
      <c r="V55" s="115"/>
      <c r="W55" s="115"/>
      <c r="X55" s="115"/>
      <c r="Y55" s="115"/>
      <c r="Z55" s="115"/>
    </row>
    <row r="56" spans="1:26" x14ac:dyDescent="0.25">
      <c r="A56" s="115"/>
      <c r="B56" s="115"/>
      <c r="C56" s="115"/>
      <c r="D56" s="115"/>
      <c r="E56" s="115"/>
      <c r="F56" s="115"/>
      <c r="G56" s="115"/>
      <c r="H56" s="115"/>
      <c r="I56" s="115"/>
      <c r="J56" s="115"/>
      <c r="K56" s="115"/>
      <c r="L56" s="115"/>
      <c r="M56" s="115"/>
      <c r="N56" s="115"/>
      <c r="O56" s="115"/>
      <c r="P56" s="115"/>
      <c r="Q56" s="115"/>
      <c r="R56" s="115"/>
      <c r="S56" s="115"/>
      <c r="T56" s="115"/>
      <c r="U56" s="115"/>
      <c r="V56" s="115"/>
      <c r="W56" s="115"/>
      <c r="X56" s="115"/>
      <c r="Y56" s="115"/>
      <c r="Z56" s="115"/>
    </row>
    <row r="57" spans="1:26" x14ac:dyDescent="0.25">
      <c r="A57" s="115"/>
      <c r="B57" s="115"/>
      <c r="C57" s="115"/>
      <c r="D57" s="115"/>
      <c r="E57" s="115"/>
      <c r="F57" s="115"/>
      <c r="G57" s="115"/>
      <c r="H57" s="115"/>
      <c r="I57" s="115"/>
      <c r="J57" s="115"/>
      <c r="K57" s="115"/>
      <c r="L57" s="115"/>
      <c r="M57" s="115"/>
      <c r="N57" s="115"/>
      <c r="O57" s="115"/>
      <c r="P57" s="115"/>
      <c r="Q57" s="115"/>
      <c r="R57" s="115"/>
      <c r="S57" s="115"/>
      <c r="T57" s="115"/>
      <c r="U57" s="115"/>
      <c r="V57" s="115"/>
      <c r="W57" s="115"/>
      <c r="X57" s="115"/>
      <c r="Y57" s="115"/>
      <c r="Z57" s="115"/>
    </row>
    <row r="58" spans="1:26" x14ac:dyDescent="0.25">
      <c r="A58" s="115"/>
      <c r="B58" s="115"/>
      <c r="C58" s="115"/>
      <c r="D58" s="115"/>
      <c r="E58" s="115"/>
      <c r="F58" s="115"/>
      <c r="G58" s="115"/>
      <c r="H58" s="115"/>
      <c r="I58" s="115"/>
      <c r="J58" s="115"/>
      <c r="K58" s="115"/>
      <c r="L58" s="115"/>
      <c r="M58" s="115"/>
      <c r="N58" s="115"/>
      <c r="O58" s="115"/>
      <c r="P58" s="115"/>
      <c r="Q58" s="115"/>
      <c r="R58" s="115"/>
      <c r="S58" s="115"/>
      <c r="T58" s="115"/>
      <c r="U58" s="115"/>
      <c r="V58" s="115"/>
      <c r="W58" s="115"/>
      <c r="X58" s="115"/>
      <c r="Y58" s="115"/>
      <c r="Z58" s="115"/>
    </row>
    <row r="59" spans="1:26" x14ac:dyDescent="0.25">
      <c r="A59" s="115"/>
      <c r="B59" s="115"/>
      <c r="C59" s="115"/>
      <c r="D59" s="115"/>
      <c r="E59" s="115"/>
      <c r="F59" s="115"/>
      <c r="G59" s="115"/>
      <c r="H59" s="115"/>
      <c r="I59" s="115"/>
      <c r="J59" s="115"/>
      <c r="K59" s="115"/>
      <c r="L59" s="115"/>
      <c r="M59" s="115"/>
      <c r="N59" s="115"/>
      <c r="O59" s="115"/>
      <c r="P59" s="115"/>
      <c r="Q59" s="115"/>
      <c r="R59" s="115"/>
      <c r="S59" s="115"/>
      <c r="T59" s="115"/>
      <c r="U59" s="115"/>
      <c r="V59" s="115"/>
      <c r="W59" s="115"/>
      <c r="X59" s="115"/>
      <c r="Y59" s="115"/>
      <c r="Z59" s="115"/>
    </row>
    <row r="60" spans="1:26" x14ac:dyDescent="0.25">
      <c r="A60" s="115"/>
      <c r="B60" s="115"/>
      <c r="C60" s="115"/>
      <c r="D60" s="115"/>
      <c r="E60" s="115"/>
      <c r="F60" s="115"/>
      <c r="G60" s="115"/>
      <c r="H60" s="115"/>
      <c r="I60" s="115"/>
      <c r="J60" s="115"/>
      <c r="K60" s="115"/>
      <c r="L60" s="115"/>
      <c r="M60" s="115"/>
      <c r="N60" s="115"/>
      <c r="O60" s="115"/>
      <c r="P60" s="115"/>
      <c r="Q60" s="115"/>
      <c r="R60" s="115"/>
      <c r="S60" s="115"/>
      <c r="T60" s="115"/>
      <c r="U60" s="115"/>
      <c r="V60" s="115"/>
      <c r="W60" s="115"/>
      <c r="X60" s="115"/>
      <c r="Y60" s="115"/>
      <c r="Z60" s="115"/>
    </row>
    <row r="61" spans="1:26" x14ac:dyDescent="0.25">
      <c r="A61" s="115"/>
      <c r="B61" s="115"/>
      <c r="C61" s="115"/>
      <c r="D61" s="115"/>
      <c r="E61" s="115"/>
      <c r="F61" s="115"/>
      <c r="G61" s="115"/>
      <c r="H61" s="115"/>
      <c r="I61" s="115"/>
      <c r="J61" s="115"/>
      <c r="K61" s="115"/>
      <c r="L61" s="115"/>
      <c r="M61" s="115"/>
      <c r="N61" s="115"/>
      <c r="O61" s="115"/>
      <c r="P61" s="115"/>
      <c r="Q61" s="115"/>
      <c r="R61" s="115"/>
      <c r="S61" s="115"/>
      <c r="T61" s="115"/>
      <c r="U61" s="115"/>
      <c r="V61" s="115"/>
      <c r="W61" s="115"/>
      <c r="X61" s="115"/>
      <c r="Y61" s="115"/>
      <c r="Z61" s="115"/>
    </row>
    <row r="62" spans="1:26" x14ac:dyDescent="0.25">
      <c r="A62" s="115"/>
      <c r="B62" s="115"/>
      <c r="C62" s="115"/>
      <c r="D62" s="115"/>
      <c r="E62" s="115"/>
      <c r="F62" s="115"/>
      <c r="G62" s="115"/>
      <c r="H62" s="115"/>
      <c r="I62" s="115"/>
      <c r="J62" s="115"/>
      <c r="K62" s="115"/>
      <c r="L62" s="115"/>
      <c r="M62" s="115"/>
      <c r="N62" s="115"/>
      <c r="O62" s="115"/>
      <c r="P62" s="115"/>
      <c r="Q62" s="115"/>
      <c r="R62" s="115"/>
      <c r="S62" s="115"/>
      <c r="T62" s="115"/>
      <c r="U62" s="115"/>
      <c r="V62" s="115"/>
      <c r="W62" s="115"/>
      <c r="X62" s="115"/>
      <c r="Y62" s="115"/>
      <c r="Z62" s="115"/>
    </row>
    <row r="63" spans="1:26" x14ac:dyDescent="0.25">
      <c r="A63" s="115"/>
      <c r="B63" s="115"/>
      <c r="C63" s="115"/>
      <c r="D63" s="115"/>
      <c r="E63" s="115"/>
      <c r="F63" s="115"/>
      <c r="G63" s="115"/>
      <c r="H63" s="115"/>
      <c r="I63" s="115"/>
      <c r="J63" s="115"/>
      <c r="K63" s="115"/>
      <c r="L63" s="115"/>
      <c r="M63" s="115"/>
      <c r="N63" s="115"/>
      <c r="O63" s="115"/>
      <c r="P63" s="115"/>
      <c r="Q63" s="115"/>
      <c r="R63" s="115"/>
      <c r="S63" s="115"/>
      <c r="T63" s="115"/>
      <c r="U63" s="115"/>
      <c r="V63" s="115"/>
      <c r="W63" s="115"/>
      <c r="X63" s="115"/>
      <c r="Y63" s="115"/>
      <c r="Z63" s="115"/>
    </row>
    <row r="64" spans="1:26" x14ac:dyDescent="0.25">
      <c r="A64" s="115"/>
      <c r="B64" s="115"/>
      <c r="C64" s="115"/>
      <c r="D64" s="115"/>
      <c r="E64" s="115"/>
      <c r="F64" s="115"/>
      <c r="G64" s="115"/>
      <c r="H64" s="115"/>
      <c r="I64" s="115"/>
      <c r="J64" s="115"/>
      <c r="K64" s="115"/>
      <c r="L64" s="115"/>
      <c r="M64" s="115"/>
      <c r="N64" s="115"/>
      <c r="O64" s="115"/>
      <c r="P64" s="115"/>
      <c r="Q64" s="115"/>
      <c r="R64" s="115"/>
      <c r="S64" s="115"/>
      <c r="T64" s="115"/>
      <c r="U64" s="115"/>
      <c r="V64" s="115"/>
      <c r="W64" s="115"/>
      <c r="X64" s="115"/>
      <c r="Y64" s="115"/>
      <c r="Z64" s="115"/>
    </row>
    <row r="65" spans="1:26" x14ac:dyDescent="0.25">
      <c r="A65" s="115"/>
      <c r="B65" s="115"/>
      <c r="C65" s="115"/>
      <c r="D65" s="115"/>
      <c r="E65" s="115"/>
      <c r="F65" s="115"/>
      <c r="G65" s="115"/>
      <c r="H65" s="115"/>
      <c r="I65" s="115"/>
      <c r="J65" s="115"/>
      <c r="K65" s="115"/>
      <c r="L65" s="115"/>
      <c r="M65" s="115"/>
      <c r="N65" s="115"/>
      <c r="O65" s="115"/>
      <c r="P65" s="115"/>
      <c r="Q65" s="115"/>
      <c r="R65" s="115"/>
      <c r="S65" s="115"/>
      <c r="T65" s="115"/>
      <c r="U65" s="115"/>
      <c r="V65" s="115"/>
      <c r="W65" s="115"/>
      <c r="X65" s="115"/>
      <c r="Y65" s="115"/>
      <c r="Z65" s="115"/>
    </row>
    <row r="66" spans="1:26" x14ac:dyDescent="0.25">
      <c r="A66" s="115"/>
      <c r="B66" s="115"/>
      <c r="C66" s="115"/>
      <c r="D66" s="115"/>
      <c r="E66" s="115"/>
      <c r="F66" s="115"/>
      <c r="G66" s="115"/>
      <c r="H66" s="115"/>
      <c r="I66" s="115"/>
      <c r="J66" s="115"/>
      <c r="K66" s="115"/>
      <c r="L66" s="115"/>
      <c r="M66" s="115"/>
      <c r="N66" s="115"/>
      <c r="O66" s="115"/>
      <c r="P66" s="115"/>
      <c r="Q66" s="115"/>
      <c r="R66" s="115"/>
      <c r="S66" s="115"/>
      <c r="T66" s="115"/>
      <c r="U66" s="115"/>
      <c r="V66" s="115"/>
      <c r="W66" s="115"/>
      <c r="X66" s="115"/>
      <c r="Y66" s="115"/>
      <c r="Z66" s="115"/>
    </row>
    <row r="67" spans="1:26" x14ac:dyDescent="0.25">
      <c r="A67" s="115"/>
      <c r="B67" s="115"/>
      <c r="C67" s="115"/>
      <c r="D67" s="115"/>
      <c r="E67" s="115"/>
      <c r="F67" s="115"/>
      <c r="G67" s="115"/>
      <c r="H67" s="115"/>
      <c r="I67" s="115"/>
      <c r="J67" s="115"/>
      <c r="K67" s="115"/>
      <c r="L67" s="115"/>
      <c r="M67" s="115"/>
      <c r="N67" s="115"/>
      <c r="O67" s="115"/>
      <c r="P67" s="115"/>
      <c r="Q67" s="115"/>
      <c r="R67" s="115"/>
      <c r="S67" s="115"/>
      <c r="T67" s="115"/>
      <c r="U67" s="115"/>
      <c r="V67" s="115"/>
      <c r="W67" s="115"/>
      <c r="X67" s="115"/>
      <c r="Y67" s="115"/>
      <c r="Z67" s="115"/>
    </row>
    <row r="68" spans="1:26" x14ac:dyDescent="0.25">
      <c r="A68" s="115"/>
      <c r="B68" s="115"/>
      <c r="C68" s="115"/>
      <c r="D68" s="115"/>
      <c r="E68" s="115"/>
      <c r="F68" s="115"/>
      <c r="G68" s="115"/>
      <c r="H68" s="115"/>
      <c r="I68" s="115"/>
      <c r="J68" s="115"/>
      <c r="K68" s="115"/>
      <c r="L68" s="115"/>
      <c r="M68" s="115"/>
      <c r="N68" s="115"/>
      <c r="O68" s="115"/>
      <c r="P68" s="115"/>
      <c r="Q68" s="115"/>
      <c r="R68" s="115"/>
      <c r="S68" s="115"/>
      <c r="T68" s="115"/>
      <c r="U68" s="115"/>
      <c r="V68" s="115"/>
      <c r="W68" s="115"/>
      <c r="X68" s="115"/>
      <c r="Y68" s="115"/>
      <c r="Z68" s="115"/>
    </row>
    <row r="69" spans="1:26" x14ac:dyDescent="0.25">
      <c r="A69" s="115"/>
      <c r="B69" s="115"/>
      <c r="C69" s="115"/>
      <c r="D69" s="115"/>
      <c r="E69" s="115"/>
      <c r="F69" s="115"/>
      <c r="G69" s="115"/>
      <c r="H69" s="115"/>
      <c r="I69" s="115"/>
      <c r="J69" s="115"/>
      <c r="K69" s="115"/>
      <c r="L69" s="115"/>
      <c r="M69" s="115"/>
      <c r="N69" s="115"/>
      <c r="O69" s="115"/>
      <c r="P69" s="115"/>
      <c r="Q69" s="115"/>
      <c r="R69" s="115"/>
      <c r="S69" s="115"/>
      <c r="T69" s="115"/>
      <c r="U69" s="115"/>
      <c r="V69" s="115"/>
      <c r="W69" s="115"/>
      <c r="X69" s="115"/>
      <c r="Y69" s="115"/>
      <c r="Z69" s="115"/>
    </row>
    <row r="70" spans="1:26" x14ac:dyDescent="0.25">
      <c r="A70" s="115"/>
      <c r="B70" s="115"/>
      <c r="C70" s="115"/>
      <c r="D70" s="115"/>
      <c r="E70" s="115"/>
      <c r="F70" s="115"/>
      <c r="G70" s="115"/>
      <c r="H70" s="115"/>
      <c r="I70" s="115"/>
      <c r="J70" s="115"/>
      <c r="K70" s="115"/>
      <c r="L70" s="115"/>
      <c r="M70" s="115"/>
      <c r="N70" s="115"/>
      <c r="O70" s="115"/>
      <c r="P70" s="115"/>
      <c r="Q70" s="115"/>
      <c r="R70" s="115"/>
      <c r="S70" s="115"/>
      <c r="T70" s="115"/>
      <c r="U70" s="115"/>
      <c r="V70" s="115"/>
      <c r="W70" s="115"/>
      <c r="X70" s="115"/>
      <c r="Y70" s="115"/>
      <c r="Z70" s="115"/>
    </row>
    <row r="71" spans="1:26" x14ac:dyDescent="0.25">
      <c r="A71" s="115"/>
      <c r="B71" s="115"/>
      <c r="C71" s="115"/>
      <c r="D71" s="115"/>
      <c r="E71" s="115"/>
      <c r="F71" s="115"/>
      <c r="G71" s="115"/>
      <c r="H71" s="115"/>
      <c r="I71" s="115"/>
      <c r="J71" s="115"/>
      <c r="K71" s="115"/>
      <c r="L71" s="115"/>
      <c r="M71" s="115"/>
      <c r="N71" s="115"/>
      <c r="O71" s="115"/>
      <c r="P71" s="115"/>
      <c r="Q71" s="115"/>
      <c r="R71" s="115"/>
      <c r="S71" s="115"/>
      <c r="T71" s="115"/>
      <c r="U71" s="115"/>
      <c r="V71" s="115"/>
      <c r="W71" s="115"/>
      <c r="X71" s="115"/>
      <c r="Y71" s="115"/>
      <c r="Z71" s="115"/>
    </row>
    <row r="72" spans="1:26" x14ac:dyDescent="0.25">
      <c r="A72" s="115"/>
      <c r="B72" s="115"/>
      <c r="C72" s="115"/>
      <c r="D72" s="115"/>
      <c r="E72" s="115"/>
      <c r="F72" s="115"/>
      <c r="G72" s="115"/>
      <c r="H72" s="115"/>
      <c r="I72" s="115"/>
      <c r="J72" s="115"/>
      <c r="K72" s="115"/>
      <c r="L72" s="115"/>
      <c r="M72" s="115"/>
      <c r="N72" s="115"/>
      <c r="O72" s="115"/>
      <c r="P72" s="115"/>
      <c r="Q72" s="115"/>
      <c r="R72" s="115"/>
      <c r="S72" s="115"/>
      <c r="T72" s="115"/>
      <c r="U72" s="115"/>
      <c r="V72" s="115"/>
      <c r="W72" s="115"/>
      <c r="X72" s="115"/>
      <c r="Y72" s="115"/>
      <c r="Z72" s="115"/>
    </row>
    <row r="73" spans="1:26" x14ac:dyDescent="0.25">
      <c r="A73" s="115"/>
      <c r="B73" s="115"/>
      <c r="C73" s="115"/>
      <c r="D73" s="115"/>
      <c r="E73" s="115"/>
      <c r="F73" s="115"/>
      <c r="G73" s="115"/>
      <c r="H73" s="115"/>
      <c r="I73" s="115"/>
      <c r="J73" s="115"/>
      <c r="K73" s="115"/>
      <c r="L73" s="115"/>
      <c r="M73" s="115"/>
      <c r="N73" s="115"/>
      <c r="O73" s="115"/>
      <c r="P73" s="115"/>
      <c r="Q73" s="115"/>
      <c r="R73" s="115"/>
      <c r="S73" s="115"/>
      <c r="T73" s="115"/>
      <c r="U73" s="115"/>
      <c r="V73" s="115"/>
      <c r="W73" s="115"/>
      <c r="X73" s="115"/>
      <c r="Y73" s="115"/>
      <c r="Z73" s="115"/>
    </row>
    <row r="74" spans="1:26" x14ac:dyDescent="0.25">
      <c r="A74" s="115"/>
      <c r="B74" s="115"/>
      <c r="C74" s="115"/>
      <c r="D74" s="115"/>
      <c r="E74" s="115"/>
      <c r="F74" s="115"/>
      <c r="G74" s="115"/>
      <c r="H74" s="115"/>
      <c r="I74" s="115"/>
      <c r="J74" s="115"/>
      <c r="K74" s="115"/>
      <c r="L74" s="115"/>
      <c r="M74" s="115"/>
      <c r="N74" s="115"/>
      <c r="O74" s="115"/>
      <c r="P74" s="115"/>
      <c r="Q74" s="115"/>
      <c r="R74" s="115"/>
      <c r="S74" s="115"/>
      <c r="T74" s="115"/>
      <c r="U74" s="115"/>
      <c r="V74" s="115"/>
      <c r="W74" s="115"/>
      <c r="X74" s="115"/>
      <c r="Y74" s="115"/>
      <c r="Z74" s="115"/>
    </row>
    <row r="75" spans="1:26" x14ac:dyDescent="0.25">
      <c r="A75" s="115"/>
      <c r="B75" s="115"/>
      <c r="C75" s="115"/>
      <c r="D75" s="115"/>
      <c r="E75" s="115"/>
      <c r="F75" s="115"/>
      <c r="G75" s="115"/>
      <c r="H75" s="115"/>
      <c r="I75" s="115"/>
      <c r="J75" s="115"/>
      <c r="K75" s="115"/>
      <c r="L75" s="115"/>
      <c r="M75" s="115"/>
      <c r="N75" s="115"/>
      <c r="O75" s="115"/>
      <c r="P75" s="115"/>
      <c r="Q75" s="115"/>
      <c r="R75" s="115"/>
      <c r="S75" s="115"/>
      <c r="T75" s="115"/>
      <c r="U75" s="115"/>
      <c r="V75" s="115"/>
      <c r="W75" s="115"/>
      <c r="X75" s="115"/>
      <c r="Y75" s="115"/>
      <c r="Z75" s="115"/>
    </row>
    <row r="76" spans="1:26" x14ac:dyDescent="0.25">
      <c r="A76" s="115"/>
      <c r="B76" s="115"/>
      <c r="C76" s="115"/>
      <c r="D76" s="115"/>
      <c r="E76" s="115"/>
      <c r="F76" s="115"/>
      <c r="G76" s="115"/>
      <c r="H76" s="115"/>
      <c r="I76" s="115"/>
      <c r="J76" s="115"/>
      <c r="K76" s="115"/>
      <c r="L76" s="115"/>
      <c r="M76" s="115"/>
      <c r="N76" s="115"/>
      <c r="O76" s="115"/>
      <c r="P76" s="115"/>
      <c r="Q76" s="115"/>
      <c r="R76" s="115"/>
      <c r="S76" s="115"/>
      <c r="T76" s="115"/>
      <c r="U76" s="115"/>
      <c r="V76" s="115"/>
      <c r="W76" s="115"/>
      <c r="X76" s="115"/>
      <c r="Y76" s="115"/>
      <c r="Z76" s="115"/>
    </row>
    <row r="77" spans="1:26" x14ac:dyDescent="0.25">
      <c r="A77" s="115"/>
      <c r="B77" s="115"/>
      <c r="C77" s="115"/>
      <c r="D77" s="115"/>
      <c r="E77" s="115"/>
      <c r="F77" s="115"/>
      <c r="G77" s="115"/>
      <c r="H77" s="115"/>
      <c r="I77" s="115"/>
      <c r="J77" s="115"/>
      <c r="K77" s="115"/>
      <c r="L77" s="115"/>
      <c r="M77" s="115"/>
      <c r="N77" s="115"/>
      <c r="O77" s="115"/>
      <c r="P77" s="115"/>
      <c r="Q77" s="115"/>
      <c r="R77" s="115"/>
      <c r="S77" s="115"/>
      <c r="T77" s="115"/>
      <c r="U77" s="115"/>
      <c r="V77" s="115"/>
      <c r="W77" s="115"/>
      <c r="X77" s="115"/>
      <c r="Y77" s="115"/>
      <c r="Z77" s="115"/>
    </row>
    <row r="78" spans="1:26" x14ac:dyDescent="0.25">
      <c r="A78" s="115"/>
      <c r="B78" s="115"/>
      <c r="C78" s="115"/>
      <c r="D78" s="115"/>
      <c r="E78" s="115"/>
      <c r="F78" s="115"/>
      <c r="G78" s="115"/>
      <c r="H78" s="115"/>
      <c r="I78" s="115"/>
      <c r="J78" s="115"/>
      <c r="K78" s="115"/>
      <c r="L78" s="115"/>
      <c r="M78" s="115"/>
      <c r="N78" s="115"/>
      <c r="O78" s="115"/>
      <c r="P78" s="115"/>
      <c r="Q78" s="115"/>
      <c r="R78" s="115"/>
      <c r="S78" s="115"/>
      <c r="T78" s="115"/>
      <c r="U78" s="115"/>
      <c r="V78" s="115"/>
      <c r="W78" s="115"/>
      <c r="X78" s="115"/>
      <c r="Y78" s="115"/>
      <c r="Z78" s="115"/>
    </row>
    <row r="79" spans="1:26" x14ac:dyDescent="0.25">
      <c r="A79" s="115"/>
      <c r="B79" s="115"/>
      <c r="C79" s="115"/>
      <c r="D79" s="115"/>
      <c r="E79" s="115"/>
      <c r="F79" s="115"/>
      <c r="G79" s="115"/>
      <c r="H79" s="115"/>
      <c r="I79" s="115"/>
      <c r="J79" s="115"/>
      <c r="K79" s="115"/>
      <c r="L79" s="115"/>
      <c r="M79" s="115"/>
      <c r="N79" s="115"/>
      <c r="O79" s="115"/>
      <c r="P79" s="115"/>
      <c r="Q79" s="115"/>
      <c r="R79" s="115"/>
      <c r="S79" s="115"/>
      <c r="T79" s="115"/>
      <c r="U79" s="115"/>
      <c r="V79" s="115"/>
      <c r="W79" s="115"/>
      <c r="X79" s="115"/>
      <c r="Y79" s="115"/>
      <c r="Z79" s="115"/>
    </row>
    <row r="80" spans="1:26" x14ac:dyDescent="0.25">
      <c r="A80" s="115"/>
      <c r="B80" s="115"/>
      <c r="C80" s="115"/>
      <c r="D80" s="115"/>
      <c r="E80" s="115"/>
      <c r="F80" s="115"/>
      <c r="G80" s="115"/>
      <c r="H80" s="115"/>
      <c r="I80" s="115"/>
      <c r="J80" s="115"/>
      <c r="K80" s="115"/>
      <c r="L80" s="115"/>
      <c r="M80" s="115"/>
      <c r="N80" s="115"/>
      <c r="O80" s="115"/>
      <c r="P80" s="115"/>
      <c r="Q80" s="115"/>
      <c r="R80" s="115"/>
      <c r="S80" s="115"/>
      <c r="T80" s="115"/>
      <c r="U80" s="115"/>
      <c r="V80" s="115"/>
      <c r="W80" s="115"/>
      <c r="X80" s="115"/>
      <c r="Y80" s="115"/>
      <c r="Z80" s="115"/>
    </row>
    <row r="81" spans="1:26" x14ac:dyDescent="0.25">
      <c r="A81" s="115"/>
      <c r="B81" s="115"/>
      <c r="C81" s="115"/>
      <c r="D81" s="115"/>
      <c r="E81" s="115"/>
      <c r="F81" s="115"/>
      <c r="G81" s="115"/>
      <c r="H81" s="115"/>
      <c r="I81" s="115"/>
      <c r="J81" s="115"/>
      <c r="K81" s="115"/>
      <c r="L81" s="115"/>
      <c r="M81" s="115"/>
      <c r="N81" s="115"/>
      <c r="O81" s="115"/>
      <c r="P81" s="115"/>
      <c r="Q81" s="115"/>
      <c r="R81" s="115"/>
      <c r="S81" s="115"/>
      <c r="T81" s="115"/>
      <c r="U81" s="115"/>
      <c r="V81" s="115"/>
      <c r="W81" s="115"/>
      <c r="X81" s="115"/>
      <c r="Y81" s="115"/>
      <c r="Z81" s="115"/>
    </row>
    <row r="82" spans="1:26" x14ac:dyDescent="0.25">
      <c r="A82" s="115"/>
      <c r="B82" s="115"/>
      <c r="C82" s="115"/>
      <c r="D82" s="115"/>
      <c r="E82" s="115"/>
      <c r="F82" s="115"/>
      <c r="G82" s="115"/>
      <c r="H82" s="115"/>
      <c r="I82" s="115"/>
      <c r="J82" s="115"/>
      <c r="K82" s="115"/>
      <c r="L82" s="115"/>
      <c r="M82" s="115"/>
      <c r="N82" s="115"/>
      <c r="O82" s="115"/>
      <c r="P82" s="115"/>
      <c r="Q82" s="115"/>
      <c r="R82" s="115"/>
      <c r="S82" s="115"/>
      <c r="T82" s="115"/>
      <c r="U82" s="115"/>
      <c r="V82" s="115"/>
      <c r="W82" s="115"/>
      <c r="X82" s="115"/>
      <c r="Y82" s="115"/>
      <c r="Z82" s="115"/>
    </row>
    <row r="83" spans="1:26" x14ac:dyDescent="0.25">
      <c r="A83" s="115"/>
      <c r="B83" s="115"/>
      <c r="C83" s="115"/>
      <c r="D83" s="115"/>
      <c r="E83" s="115"/>
      <c r="F83" s="115"/>
      <c r="G83" s="115"/>
      <c r="H83" s="115"/>
      <c r="I83" s="115"/>
      <c r="J83" s="115"/>
      <c r="K83" s="115"/>
      <c r="L83" s="115"/>
      <c r="M83" s="115"/>
      <c r="N83" s="115"/>
      <c r="O83" s="115"/>
      <c r="P83" s="115"/>
      <c r="Q83" s="115"/>
      <c r="R83" s="115"/>
      <c r="S83" s="115"/>
      <c r="T83" s="115"/>
      <c r="U83" s="115"/>
      <c r="V83" s="115"/>
      <c r="W83" s="115"/>
      <c r="X83" s="115"/>
      <c r="Y83" s="115"/>
      <c r="Z83" s="115"/>
    </row>
    <row r="84" spans="1:26" x14ac:dyDescent="0.25">
      <c r="A84" s="115"/>
      <c r="B84" s="115"/>
      <c r="C84" s="115"/>
      <c r="D84" s="115"/>
      <c r="E84" s="115"/>
      <c r="F84" s="115"/>
      <c r="G84" s="115"/>
      <c r="H84" s="115"/>
      <c r="I84" s="115"/>
      <c r="J84" s="115"/>
      <c r="K84" s="115"/>
      <c r="L84" s="115"/>
      <c r="M84" s="115"/>
      <c r="N84" s="115"/>
      <c r="O84" s="115"/>
      <c r="P84" s="115"/>
      <c r="Q84" s="115"/>
      <c r="R84" s="115"/>
      <c r="S84" s="115"/>
      <c r="T84" s="115"/>
      <c r="U84" s="115"/>
      <c r="V84" s="115"/>
      <c r="W84" s="115"/>
      <c r="X84" s="115"/>
      <c r="Y84" s="115"/>
      <c r="Z84" s="115"/>
    </row>
    <row r="85" spans="1:26" x14ac:dyDescent="0.25">
      <c r="A85" s="115"/>
      <c r="B85" s="115"/>
      <c r="C85" s="115"/>
      <c r="D85" s="115"/>
      <c r="E85" s="115"/>
      <c r="F85" s="115"/>
      <c r="G85" s="115"/>
      <c r="H85" s="115"/>
      <c r="I85" s="115"/>
      <c r="J85" s="115"/>
      <c r="K85" s="115"/>
      <c r="L85" s="115"/>
      <c r="M85" s="115"/>
      <c r="N85" s="115"/>
      <c r="O85" s="115"/>
      <c r="P85" s="115"/>
      <c r="Q85" s="115"/>
      <c r="R85" s="115"/>
      <c r="S85" s="115"/>
      <c r="T85" s="115"/>
      <c r="U85" s="115"/>
      <c r="V85" s="115"/>
      <c r="W85" s="115"/>
      <c r="X85" s="115"/>
      <c r="Y85" s="115"/>
      <c r="Z85" s="115"/>
    </row>
    <row r="86" spans="1:26" x14ac:dyDescent="0.25">
      <c r="A86" s="115"/>
      <c r="B86" s="115"/>
      <c r="C86" s="115"/>
      <c r="D86" s="115"/>
      <c r="E86" s="115"/>
      <c r="F86" s="115"/>
      <c r="G86" s="115"/>
      <c r="H86" s="115"/>
      <c r="I86" s="115"/>
      <c r="J86" s="115"/>
      <c r="K86" s="115"/>
      <c r="L86" s="115"/>
      <c r="M86" s="115"/>
      <c r="N86" s="115"/>
      <c r="O86" s="115"/>
      <c r="P86" s="115"/>
      <c r="Q86" s="115"/>
      <c r="R86" s="115"/>
      <c r="S86" s="115"/>
      <c r="T86" s="115"/>
      <c r="U86" s="115"/>
      <c r="V86" s="115"/>
      <c r="W86" s="115"/>
      <c r="X86" s="115"/>
      <c r="Y86" s="115"/>
      <c r="Z86" s="115"/>
    </row>
    <row r="87" spans="1:26" x14ac:dyDescent="0.25">
      <c r="A87" s="115"/>
      <c r="B87" s="115"/>
      <c r="C87" s="115"/>
      <c r="D87" s="115"/>
      <c r="E87" s="115"/>
      <c r="F87" s="115"/>
      <c r="G87" s="115"/>
      <c r="H87" s="115"/>
      <c r="I87" s="115"/>
      <c r="J87" s="115"/>
      <c r="K87" s="115"/>
      <c r="L87" s="115"/>
      <c r="M87" s="115"/>
      <c r="N87" s="115"/>
      <c r="O87" s="115"/>
      <c r="P87" s="115"/>
      <c r="Q87" s="115"/>
      <c r="R87" s="115"/>
      <c r="S87" s="115"/>
      <c r="T87" s="115"/>
      <c r="U87" s="115"/>
      <c r="V87" s="115"/>
      <c r="W87" s="115"/>
      <c r="X87" s="115"/>
      <c r="Y87" s="115"/>
      <c r="Z87" s="115"/>
    </row>
    <row r="88" spans="1:26" x14ac:dyDescent="0.25">
      <c r="A88" s="115"/>
      <c r="B88" s="115"/>
      <c r="C88" s="115"/>
      <c r="D88" s="115"/>
      <c r="E88" s="115"/>
      <c r="F88" s="115"/>
      <c r="G88" s="115"/>
      <c r="H88" s="115"/>
      <c r="I88" s="115"/>
      <c r="J88" s="115"/>
      <c r="K88" s="115"/>
      <c r="L88" s="115"/>
      <c r="M88" s="115"/>
      <c r="N88" s="115"/>
      <c r="O88" s="115"/>
      <c r="P88" s="115"/>
      <c r="Q88" s="115"/>
      <c r="R88" s="115"/>
      <c r="S88" s="115"/>
      <c r="T88" s="115"/>
      <c r="U88" s="115"/>
      <c r="V88" s="115"/>
      <c r="W88" s="115"/>
      <c r="X88" s="115"/>
      <c r="Y88" s="115"/>
      <c r="Z88" s="115"/>
    </row>
    <row r="89" spans="1:26" x14ac:dyDescent="0.25">
      <c r="A89" s="115"/>
      <c r="B89" s="115"/>
      <c r="C89" s="115"/>
      <c r="D89" s="115"/>
      <c r="E89" s="115"/>
      <c r="F89" s="115"/>
      <c r="G89" s="115"/>
      <c r="H89" s="115"/>
      <c r="I89" s="115"/>
      <c r="J89" s="115"/>
      <c r="K89" s="115"/>
      <c r="L89" s="115"/>
      <c r="M89" s="115"/>
      <c r="N89" s="115"/>
      <c r="O89" s="115"/>
      <c r="P89" s="115"/>
      <c r="Q89" s="115"/>
      <c r="R89" s="115"/>
      <c r="S89" s="115"/>
      <c r="T89" s="115"/>
      <c r="U89" s="115"/>
      <c r="V89" s="115"/>
      <c r="W89" s="115"/>
      <c r="X89" s="115"/>
      <c r="Y89" s="115"/>
      <c r="Z89" s="115"/>
    </row>
    <row r="90" spans="1:26" x14ac:dyDescent="0.25">
      <c r="A90" s="115"/>
      <c r="B90" s="115"/>
      <c r="C90" s="115"/>
      <c r="D90" s="115"/>
      <c r="E90" s="115"/>
      <c r="F90" s="115"/>
      <c r="G90" s="115"/>
      <c r="H90" s="115"/>
      <c r="I90" s="115"/>
      <c r="J90" s="115"/>
      <c r="K90" s="115"/>
      <c r="L90" s="115"/>
      <c r="M90" s="115"/>
      <c r="N90" s="115"/>
      <c r="O90" s="115"/>
      <c r="P90" s="115"/>
      <c r="Q90" s="115"/>
      <c r="R90" s="115"/>
      <c r="S90" s="115"/>
      <c r="T90" s="115"/>
      <c r="U90" s="115"/>
      <c r="V90" s="115"/>
      <c r="W90" s="115"/>
      <c r="X90" s="115"/>
      <c r="Y90" s="115"/>
      <c r="Z90" s="115"/>
    </row>
    <row r="91" spans="1:26" x14ac:dyDescent="0.25">
      <c r="A91" s="115"/>
      <c r="B91" s="115"/>
      <c r="C91" s="115"/>
      <c r="D91" s="115"/>
      <c r="E91" s="115"/>
      <c r="F91" s="115"/>
      <c r="G91" s="115"/>
      <c r="H91" s="115"/>
      <c r="I91" s="115"/>
      <c r="J91" s="115"/>
      <c r="K91" s="115"/>
      <c r="L91" s="115"/>
      <c r="M91" s="115"/>
      <c r="N91" s="115"/>
      <c r="O91" s="115"/>
      <c r="P91" s="115"/>
      <c r="Q91" s="115"/>
      <c r="R91" s="115"/>
      <c r="S91" s="115"/>
      <c r="T91" s="115"/>
      <c r="U91" s="115"/>
      <c r="V91" s="115"/>
      <c r="W91" s="115"/>
      <c r="X91" s="115"/>
      <c r="Y91" s="115"/>
      <c r="Z91" s="115"/>
    </row>
    <row r="92" spans="1:26" x14ac:dyDescent="0.25">
      <c r="A92" s="115"/>
      <c r="B92" s="115"/>
      <c r="C92" s="115"/>
      <c r="D92" s="115"/>
      <c r="E92" s="115"/>
      <c r="F92" s="115"/>
      <c r="G92" s="115"/>
      <c r="H92" s="115"/>
      <c r="I92" s="115"/>
      <c r="J92" s="115"/>
      <c r="K92" s="115"/>
      <c r="L92" s="115"/>
      <c r="M92" s="115"/>
      <c r="N92" s="115"/>
      <c r="O92" s="115"/>
      <c r="P92" s="115"/>
      <c r="Q92" s="115"/>
      <c r="R92" s="115"/>
      <c r="S92" s="115"/>
      <c r="T92" s="115"/>
      <c r="U92" s="115"/>
      <c r="V92" s="115"/>
      <c r="W92" s="115"/>
      <c r="X92" s="115"/>
      <c r="Y92" s="115"/>
      <c r="Z92" s="115"/>
    </row>
    <row r="93" spans="1:26" x14ac:dyDescent="0.25">
      <c r="A93" s="115"/>
      <c r="B93" s="115"/>
      <c r="C93" s="115"/>
      <c r="D93" s="115"/>
      <c r="E93" s="115"/>
      <c r="F93" s="115"/>
      <c r="G93" s="115"/>
      <c r="H93" s="115"/>
      <c r="I93" s="115"/>
      <c r="J93" s="115"/>
      <c r="K93" s="115"/>
      <c r="L93" s="115"/>
      <c r="M93" s="115"/>
      <c r="N93" s="115"/>
      <c r="O93" s="115"/>
      <c r="P93" s="115"/>
      <c r="Q93" s="115"/>
      <c r="R93" s="115"/>
      <c r="S93" s="115"/>
      <c r="T93" s="115"/>
      <c r="U93" s="115"/>
      <c r="V93" s="115"/>
      <c r="W93" s="115"/>
      <c r="X93" s="115"/>
      <c r="Y93" s="115"/>
      <c r="Z93" s="115"/>
    </row>
    <row r="94" spans="1:26" x14ac:dyDescent="0.25">
      <c r="A94" s="115"/>
      <c r="B94" s="115"/>
      <c r="C94" s="115"/>
      <c r="D94" s="115"/>
      <c r="E94" s="115"/>
      <c r="F94" s="115"/>
      <c r="G94" s="115"/>
      <c r="H94" s="115"/>
      <c r="I94" s="115"/>
      <c r="J94" s="115"/>
      <c r="K94" s="115"/>
      <c r="L94" s="115"/>
      <c r="M94" s="115"/>
      <c r="N94" s="115"/>
      <c r="O94" s="115"/>
      <c r="P94" s="115"/>
      <c r="Q94" s="115"/>
      <c r="R94" s="115"/>
      <c r="S94" s="115"/>
      <c r="T94" s="115"/>
      <c r="U94" s="115"/>
      <c r="V94" s="115"/>
      <c r="W94" s="115"/>
      <c r="X94" s="115"/>
      <c r="Y94" s="115"/>
      <c r="Z94" s="115"/>
    </row>
    <row r="95" spans="1:26" x14ac:dyDescent="0.25">
      <c r="A95" s="115"/>
      <c r="B95" s="115"/>
      <c r="C95" s="115"/>
      <c r="D95" s="115"/>
      <c r="E95" s="115"/>
      <c r="F95" s="115"/>
      <c r="G95" s="115"/>
      <c r="H95" s="115"/>
      <c r="I95" s="115"/>
      <c r="J95" s="115"/>
      <c r="K95" s="115"/>
      <c r="L95" s="115"/>
      <c r="M95" s="115"/>
      <c r="N95" s="115"/>
      <c r="O95" s="115"/>
      <c r="P95" s="115"/>
      <c r="Q95" s="115"/>
      <c r="R95" s="115"/>
      <c r="S95" s="115"/>
      <c r="T95" s="115"/>
      <c r="U95" s="115"/>
      <c r="V95" s="115"/>
      <c r="W95" s="115"/>
      <c r="X95" s="115"/>
      <c r="Y95" s="115"/>
      <c r="Z95" s="115"/>
    </row>
    <row r="96" spans="1:26" x14ac:dyDescent="0.25">
      <c r="A96" s="115"/>
      <c r="B96" s="115"/>
      <c r="C96" s="115"/>
      <c r="D96" s="115"/>
      <c r="E96" s="115"/>
      <c r="F96" s="115"/>
      <c r="G96" s="115"/>
      <c r="H96" s="115"/>
      <c r="I96" s="115"/>
      <c r="J96" s="115"/>
      <c r="K96" s="115"/>
      <c r="L96" s="115"/>
      <c r="M96" s="115"/>
      <c r="N96" s="115"/>
      <c r="O96" s="115"/>
      <c r="P96" s="115"/>
      <c r="Q96" s="115"/>
      <c r="R96" s="115"/>
      <c r="S96" s="115"/>
      <c r="T96" s="115"/>
      <c r="U96" s="115"/>
      <c r="V96" s="115"/>
      <c r="W96" s="115"/>
      <c r="X96" s="115"/>
      <c r="Y96" s="115"/>
      <c r="Z96" s="115"/>
    </row>
    <row r="97" spans="1:26" x14ac:dyDescent="0.25">
      <c r="A97" s="115"/>
      <c r="B97" s="115"/>
      <c r="C97" s="115"/>
      <c r="D97" s="115"/>
      <c r="E97" s="115"/>
      <c r="F97" s="115"/>
      <c r="G97" s="115"/>
      <c r="H97" s="115"/>
      <c r="I97" s="115"/>
      <c r="J97" s="115"/>
      <c r="K97" s="115"/>
      <c r="L97" s="115"/>
      <c r="M97" s="115"/>
      <c r="N97" s="115"/>
      <c r="O97" s="115"/>
      <c r="P97" s="115"/>
      <c r="Q97" s="115"/>
      <c r="R97" s="115"/>
      <c r="S97" s="115"/>
      <c r="T97" s="115"/>
      <c r="U97" s="115"/>
      <c r="V97" s="115"/>
      <c r="W97" s="115"/>
      <c r="X97" s="115"/>
      <c r="Y97" s="115"/>
      <c r="Z97" s="115"/>
    </row>
    <row r="98" spans="1:26" x14ac:dyDescent="0.25">
      <c r="A98" s="115"/>
      <c r="B98" s="115"/>
      <c r="C98" s="115"/>
      <c r="D98" s="115"/>
      <c r="E98" s="115"/>
      <c r="F98" s="115"/>
      <c r="G98" s="115"/>
      <c r="H98" s="115"/>
      <c r="I98" s="115"/>
      <c r="J98" s="115"/>
      <c r="K98" s="115"/>
      <c r="L98" s="115"/>
      <c r="M98" s="115"/>
      <c r="N98" s="115"/>
      <c r="O98" s="115"/>
      <c r="P98" s="115"/>
      <c r="Q98" s="115"/>
      <c r="R98" s="115"/>
      <c r="S98" s="115"/>
      <c r="T98" s="115"/>
      <c r="U98" s="115"/>
      <c r="V98" s="115"/>
      <c r="W98" s="115"/>
      <c r="X98" s="115"/>
      <c r="Y98" s="115"/>
      <c r="Z98" s="115"/>
    </row>
    <row r="99" spans="1:26" x14ac:dyDescent="0.25">
      <c r="A99" s="115"/>
      <c r="B99" s="115"/>
      <c r="C99" s="115"/>
      <c r="D99" s="115"/>
      <c r="E99" s="115"/>
      <c r="F99" s="115"/>
      <c r="G99" s="115"/>
      <c r="H99" s="115"/>
      <c r="I99" s="115"/>
      <c r="J99" s="115"/>
      <c r="K99" s="115"/>
      <c r="L99" s="115"/>
      <c r="M99" s="115"/>
      <c r="N99" s="115"/>
      <c r="O99" s="115"/>
      <c r="P99" s="115"/>
      <c r="Q99" s="115"/>
      <c r="R99" s="115"/>
      <c r="S99" s="115"/>
      <c r="T99" s="115"/>
      <c r="U99" s="115"/>
      <c r="V99" s="115"/>
      <c r="W99" s="115"/>
      <c r="X99" s="115"/>
      <c r="Y99" s="115"/>
      <c r="Z99" s="115"/>
    </row>
    <row r="100" spans="1:26" x14ac:dyDescent="0.25">
      <c r="A100" s="115"/>
      <c r="B100" s="115"/>
      <c r="C100" s="115"/>
      <c r="D100" s="115"/>
      <c r="E100" s="115"/>
      <c r="F100" s="115"/>
      <c r="G100" s="115"/>
      <c r="H100" s="115"/>
      <c r="I100" s="115"/>
      <c r="J100" s="115"/>
      <c r="K100" s="115"/>
      <c r="L100" s="115"/>
      <c r="M100" s="115"/>
      <c r="N100" s="115"/>
      <c r="O100" s="115"/>
      <c r="P100" s="115"/>
      <c r="Q100" s="115"/>
      <c r="R100" s="115"/>
      <c r="S100" s="115"/>
      <c r="T100" s="115"/>
      <c r="U100" s="115"/>
      <c r="V100" s="115"/>
      <c r="W100" s="115"/>
      <c r="X100" s="115"/>
      <c r="Y100" s="115"/>
      <c r="Z100" s="115"/>
    </row>
    <row r="101" spans="1:26" x14ac:dyDescent="0.25">
      <c r="A101" s="115"/>
      <c r="B101" s="115"/>
      <c r="C101" s="115"/>
      <c r="D101" s="115"/>
      <c r="E101" s="115"/>
      <c r="F101" s="115"/>
      <c r="G101" s="115"/>
      <c r="H101" s="115"/>
      <c r="I101" s="115"/>
      <c r="J101" s="115"/>
      <c r="K101" s="115"/>
      <c r="L101" s="115"/>
      <c r="M101" s="115"/>
      <c r="N101" s="115"/>
      <c r="O101" s="115"/>
      <c r="P101" s="115"/>
      <c r="Q101" s="115"/>
      <c r="R101" s="115"/>
      <c r="S101" s="115"/>
      <c r="T101" s="115"/>
      <c r="U101" s="115"/>
      <c r="V101" s="115"/>
      <c r="W101" s="115"/>
      <c r="X101" s="115"/>
      <c r="Y101" s="115"/>
      <c r="Z101" s="115"/>
    </row>
    <row r="102" spans="1:26" x14ac:dyDescent="0.25">
      <c r="A102" s="115"/>
      <c r="B102" s="115"/>
      <c r="C102" s="115"/>
      <c r="D102" s="115"/>
      <c r="E102" s="115"/>
      <c r="F102" s="115"/>
      <c r="G102" s="115"/>
      <c r="H102" s="115"/>
      <c r="I102" s="115"/>
      <c r="J102" s="115"/>
      <c r="K102" s="115"/>
      <c r="L102" s="115"/>
      <c r="M102" s="115"/>
      <c r="N102" s="115"/>
      <c r="O102" s="115"/>
      <c r="P102" s="115"/>
      <c r="Q102" s="115"/>
      <c r="R102" s="115"/>
      <c r="S102" s="115"/>
      <c r="T102" s="115"/>
      <c r="U102" s="115"/>
      <c r="V102" s="115"/>
      <c r="W102" s="115"/>
      <c r="X102" s="115"/>
      <c r="Y102" s="115"/>
      <c r="Z102" s="115"/>
    </row>
    <row r="103" spans="1:26" x14ac:dyDescent="0.25">
      <c r="A103" s="115"/>
      <c r="B103" s="115"/>
      <c r="C103" s="115"/>
      <c r="D103" s="115"/>
      <c r="E103" s="115"/>
      <c r="F103" s="115"/>
      <c r="G103" s="115"/>
      <c r="H103" s="115"/>
      <c r="I103" s="115"/>
      <c r="J103" s="115"/>
      <c r="K103" s="115"/>
      <c r="L103" s="115"/>
      <c r="M103" s="115"/>
      <c r="N103" s="115"/>
      <c r="O103" s="115"/>
      <c r="P103" s="115"/>
      <c r="Q103" s="115"/>
      <c r="R103" s="115"/>
      <c r="S103" s="115"/>
      <c r="T103" s="115"/>
      <c r="U103" s="115"/>
      <c r="V103" s="115"/>
      <c r="W103" s="115"/>
      <c r="X103" s="115"/>
      <c r="Y103" s="115"/>
      <c r="Z103" s="115"/>
    </row>
    <row r="104" spans="1:26" x14ac:dyDescent="0.25">
      <c r="A104" s="115"/>
      <c r="B104" s="115"/>
      <c r="C104" s="115"/>
      <c r="D104" s="115"/>
      <c r="E104" s="115"/>
      <c r="F104" s="115"/>
      <c r="G104" s="115"/>
      <c r="H104" s="115"/>
      <c r="I104" s="115"/>
      <c r="J104" s="115"/>
      <c r="K104" s="115"/>
      <c r="L104" s="115"/>
      <c r="M104" s="115"/>
      <c r="N104" s="115"/>
      <c r="O104" s="115"/>
      <c r="P104" s="115"/>
      <c r="Q104" s="115"/>
      <c r="R104" s="115"/>
      <c r="S104" s="115"/>
      <c r="T104" s="115"/>
      <c r="U104" s="115"/>
      <c r="V104" s="115"/>
      <c r="W104" s="115"/>
      <c r="X104" s="115"/>
      <c r="Y104" s="115"/>
      <c r="Z104" s="115"/>
    </row>
    <row r="105" spans="1:26" x14ac:dyDescent="0.25">
      <c r="A105" s="115"/>
      <c r="B105" s="115"/>
      <c r="C105" s="115"/>
      <c r="D105" s="115"/>
      <c r="E105" s="115"/>
      <c r="F105" s="115"/>
      <c r="G105" s="115"/>
      <c r="H105" s="115"/>
      <c r="I105" s="115"/>
      <c r="J105" s="115"/>
      <c r="K105" s="115"/>
      <c r="L105" s="115"/>
      <c r="M105" s="115"/>
      <c r="N105" s="115"/>
      <c r="O105" s="115"/>
      <c r="P105" s="115"/>
      <c r="Q105" s="115"/>
      <c r="R105" s="115"/>
      <c r="S105" s="115"/>
      <c r="T105" s="115"/>
      <c r="U105" s="115"/>
      <c r="V105" s="115"/>
      <c r="W105" s="115"/>
      <c r="X105" s="115"/>
      <c r="Y105" s="115"/>
      <c r="Z105" s="115"/>
    </row>
    <row r="106" spans="1:26" x14ac:dyDescent="0.25">
      <c r="A106" s="115"/>
      <c r="B106" s="115"/>
      <c r="C106" s="115"/>
      <c r="D106" s="115"/>
      <c r="E106" s="115"/>
      <c r="F106" s="115"/>
      <c r="G106" s="115"/>
      <c r="H106" s="115"/>
      <c r="I106" s="115"/>
      <c r="J106" s="115"/>
      <c r="K106" s="115"/>
      <c r="L106" s="115"/>
      <c r="M106" s="115"/>
      <c r="N106" s="115"/>
      <c r="O106" s="115"/>
      <c r="P106" s="115"/>
      <c r="Q106" s="115"/>
      <c r="R106" s="115"/>
      <c r="S106" s="115"/>
      <c r="T106" s="115"/>
      <c r="U106" s="115"/>
      <c r="V106" s="115"/>
      <c r="W106" s="115"/>
      <c r="X106" s="115"/>
      <c r="Y106" s="115"/>
      <c r="Z106" s="115"/>
    </row>
    <row r="107" spans="1:26" x14ac:dyDescent="0.25">
      <c r="A107" s="115"/>
      <c r="B107" s="115"/>
      <c r="C107" s="115"/>
      <c r="D107" s="115"/>
      <c r="E107" s="115"/>
      <c r="F107" s="115"/>
      <c r="G107" s="115"/>
      <c r="H107" s="115"/>
      <c r="I107" s="115"/>
      <c r="J107" s="115"/>
      <c r="K107" s="115"/>
      <c r="L107" s="115"/>
      <c r="M107" s="115"/>
      <c r="N107" s="115"/>
      <c r="O107" s="115"/>
      <c r="P107" s="115"/>
      <c r="Q107" s="115"/>
      <c r="R107" s="115"/>
      <c r="S107" s="115"/>
      <c r="T107" s="115"/>
      <c r="U107" s="115"/>
      <c r="V107" s="115"/>
      <c r="W107" s="115"/>
      <c r="X107" s="115"/>
      <c r="Y107" s="115"/>
      <c r="Z107" s="115"/>
    </row>
    <row r="108" spans="1:26" x14ac:dyDescent="0.25">
      <c r="A108" s="115"/>
      <c r="B108" s="115"/>
      <c r="C108" s="115"/>
      <c r="D108" s="115"/>
      <c r="E108" s="115"/>
      <c r="F108" s="115"/>
      <c r="G108" s="115"/>
      <c r="H108" s="115"/>
      <c r="I108" s="115"/>
      <c r="J108" s="115"/>
      <c r="K108" s="115"/>
      <c r="L108" s="115"/>
      <c r="M108" s="115"/>
      <c r="N108" s="115"/>
      <c r="O108" s="115"/>
      <c r="P108" s="115"/>
      <c r="Q108" s="115"/>
      <c r="R108" s="115"/>
      <c r="S108" s="115"/>
      <c r="T108" s="115"/>
      <c r="U108" s="115"/>
      <c r="V108" s="115"/>
      <c r="W108" s="115"/>
      <c r="X108" s="115"/>
      <c r="Y108" s="115"/>
      <c r="Z108" s="115"/>
    </row>
    <row r="109" spans="1:26" x14ac:dyDescent="0.25">
      <c r="A109" s="115"/>
      <c r="B109" s="115"/>
      <c r="C109" s="115"/>
      <c r="D109" s="115"/>
      <c r="E109" s="115"/>
      <c r="F109" s="115"/>
      <c r="G109" s="115"/>
      <c r="H109" s="115"/>
      <c r="I109" s="115"/>
      <c r="J109" s="115"/>
      <c r="K109" s="115"/>
      <c r="L109" s="115"/>
      <c r="M109" s="115"/>
      <c r="N109" s="115"/>
      <c r="O109" s="115"/>
      <c r="P109" s="115"/>
      <c r="Q109" s="115"/>
      <c r="R109" s="115"/>
      <c r="S109" s="115"/>
      <c r="T109" s="115"/>
      <c r="U109" s="115"/>
      <c r="V109" s="115"/>
      <c r="W109" s="115"/>
      <c r="X109" s="115"/>
      <c r="Y109" s="115"/>
      <c r="Z109" s="115"/>
    </row>
    <row r="110" spans="1:26" x14ac:dyDescent="0.25">
      <c r="A110" s="115"/>
      <c r="B110" s="115"/>
      <c r="C110" s="115"/>
      <c r="D110" s="115"/>
      <c r="E110" s="115"/>
      <c r="F110" s="115"/>
      <c r="G110" s="115"/>
      <c r="H110" s="115"/>
      <c r="I110" s="115"/>
      <c r="J110" s="115"/>
      <c r="K110" s="115"/>
      <c r="L110" s="115"/>
      <c r="M110" s="115"/>
      <c r="N110" s="115"/>
      <c r="O110" s="115"/>
      <c r="P110" s="115"/>
      <c r="Q110" s="115"/>
      <c r="R110" s="115"/>
      <c r="S110" s="115"/>
      <c r="T110" s="115"/>
      <c r="U110" s="115"/>
      <c r="V110" s="115"/>
      <c r="W110" s="115"/>
      <c r="X110" s="115"/>
      <c r="Y110" s="115"/>
      <c r="Z110" s="115"/>
    </row>
    <row r="111" spans="1:26" x14ac:dyDescent="0.25">
      <c r="A111" s="115"/>
      <c r="B111" s="115"/>
      <c r="C111" s="115"/>
      <c r="D111" s="115"/>
      <c r="E111" s="115"/>
      <c r="F111" s="115"/>
      <c r="G111" s="115"/>
      <c r="H111" s="115"/>
      <c r="I111" s="115"/>
      <c r="J111" s="115"/>
      <c r="K111" s="115"/>
      <c r="L111" s="115"/>
      <c r="M111" s="115"/>
      <c r="N111" s="115"/>
      <c r="O111" s="115"/>
      <c r="P111" s="115"/>
      <c r="Q111" s="115"/>
      <c r="R111" s="115"/>
      <c r="S111" s="115"/>
      <c r="T111" s="115"/>
      <c r="U111" s="115"/>
      <c r="V111" s="115"/>
      <c r="W111" s="115"/>
      <c r="X111" s="115"/>
      <c r="Y111" s="115"/>
      <c r="Z111" s="115"/>
    </row>
    <row r="112" spans="1:26" x14ac:dyDescent="0.25">
      <c r="A112" s="115"/>
      <c r="B112" s="115"/>
      <c r="C112" s="115"/>
      <c r="D112" s="115"/>
      <c r="E112" s="115"/>
      <c r="F112" s="115"/>
      <c r="G112" s="115"/>
      <c r="H112" s="115"/>
      <c r="I112" s="115"/>
      <c r="J112" s="115"/>
      <c r="K112" s="115"/>
      <c r="L112" s="115"/>
      <c r="M112" s="115"/>
      <c r="N112" s="115"/>
      <c r="O112" s="115"/>
      <c r="P112" s="115"/>
      <c r="Q112" s="115"/>
      <c r="R112" s="115"/>
      <c r="S112" s="115"/>
      <c r="T112" s="115"/>
      <c r="U112" s="115"/>
      <c r="V112" s="115"/>
      <c r="W112" s="115"/>
      <c r="X112" s="115"/>
      <c r="Y112" s="115"/>
      <c r="Z112" s="115"/>
    </row>
    <row r="113" spans="1:26" x14ac:dyDescent="0.25">
      <c r="A113" s="115"/>
      <c r="B113" s="115"/>
      <c r="C113" s="115"/>
      <c r="D113" s="115"/>
      <c r="E113" s="115"/>
      <c r="F113" s="115"/>
      <c r="G113" s="115"/>
      <c r="H113" s="115"/>
      <c r="I113" s="115"/>
      <c r="J113" s="115"/>
      <c r="K113" s="115"/>
      <c r="L113" s="115"/>
      <c r="M113" s="115"/>
      <c r="N113" s="115"/>
      <c r="O113" s="115"/>
      <c r="P113" s="115"/>
      <c r="Q113" s="115"/>
      <c r="R113" s="115"/>
      <c r="S113" s="115"/>
      <c r="T113" s="115"/>
      <c r="U113" s="115"/>
      <c r="V113" s="115"/>
      <c r="W113" s="115"/>
      <c r="X113" s="115"/>
      <c r="Y113" s="115"/>
      <c r="Z113" s="115"/>
    </row>
    <row r="114" spans="1:26" x14ac:dyDescent="0.25">
      <c r="A114" s="115"/>
      <c r="B114" s="115"/>
      <c r="C114" s="115"/>
      <c r="D114" s="115"/>
      <c r="E114" s="115"/>
      <c r="F114" s="115"/>
      <c r="G114" s="115"/>
      <c r="H114" s="115"/>
      <c r="I114" s="115"/>
      <c r="J114" s="115"/>
      <c r="K114" s="115"/>
      <c r="L114" s="115"/>
      <c r="M114" s="115"/>
      <c r="N114" s="115"/>
      <c r="O114" s="115"/>
      <c r="P114" s="115"/>
      <c r="Q114" s="115"/>
      <c r="R114" s="115"/>
      <c r="S114" s="115"/>
      <c r="T114" s="115"/>
      <c r="U114" s="115"/>
      <c r="V114" s="115"/>
      <c r="W114" s="115"/>
      <c r="X114" s="115"/>
      <c r="Y114" s="115"/>
      <c r="Z114" s="115"/>
    </row>
    <row r="115" spans="1:26" x14ac:dyDescent="0.25">
      <c r="A115" s="115"/>
      <c r="B115" s="115"/>
      <c r="C115" s="115"/>
      <c r="D115" s="115"/>
      <c r="E115" s="115"/>
      <c r="F115" s="115"/>
      <c r="G115" s="115"/>
      <c r="H115" s="115"/>
      <c r="I115" s="115"/>
      <c r="J115" s="115"/>
      <c r="K115" s="115"/>
      <c r="L115" s="115"/>
      <c r="M115" s="115"/>
      <c r="N115" s="115"/>
      <c r="O115" s="115"/>
      <c r="P115" s="115"/>
      <c r="Q115" s="115"/>
      <c r="R115" s="115"/>
      <c r="S115" s="115"/>
      <c r="T115" s="115"/>
      <c r="U115" s="115"/>
      <c r="V115" s="115"/>
      <c r="W115" s="115"/>
      <c r="X115" s="115"/>
      <c r="Y115" s="115"/>
      <c r="Z115" s="115"/>
    </row>
    <row r="116" spans="1:26" x14ac:dyDescent="0.25">
      <c r="A116" s="115"/>
      <c r="B116" s="115"/>
      <c r="C116" s="115"/>
      <c r="D116" s="115"/>
      <c r="E116" s="115"/>
      <c r="F116" s="115"/>
      <c r="G116" s="115"/>
      <c r="H116" s="115"/>
      <c r="I116" s="115"/>
      <c r="J116" s="115"/>
      <c r="K116" s="115"/>
      <c r="L116" s="115"/>
      <c r="M116" s="115"/>
      <c r="N116" s="115"/>
      <c r="O116" s="115"/>
      <c r="P116" s="115"/>
      <c r="Q116" s="115"/>
      <c r="R116" s="115"/>
      <c r="S116" s="115"/>
      <c r="T116" s="115"/>
      <c r="U116" s="115"/>
      <c r="V116" s="115"/>
      <c r="W116" s="115"/>
      <c r="X116" s="115"/>
      <c r="Y116" s="115"/>
      <c r="Z116" s="115"/>
    </row>
    <row r="117" spans="1:26" x14ac:dyDescent="0.25">
      <c r="A117" s="115"/>
      <c r="B117" s="115"/>
      <c r="C117" s="115"/>
      <c r="D117" s="115"/>
      <c r="E117" s="115"/>
      <c r="F117" s="115"/>
      <c r="G117" s="115"/>
      <c r="H117" s="115"/>
      <c r="I117" s="115"/>
      <c r="J117" s="115"/>
      <c r="K117" s="115"/>
      <c r="L117" s="115"/>
      <c r="M117" s="115"/>
      <c r="N117" s="115"/>
      <c r="O117" s="115"/>
      <c r="P117" s="115"/>
      <c r="Q117" s="115"/>
      <c r="R117" s="115"/>
      <c r="S117" s="115"/>
      <c r="T117" s="115"/>
      <c r="U117" s="115"/>
      <c r="V117" s="115"/>
      <c r="W117" s="115"/>
      <c r="X117" s="115"/>
      <c r="Y117" s="115"/>
      <c r="Z117" s="115"/>
    </row>
    <row r="118" spans="1:26" x14ac:dyDescent="0.25">
      <c r="A118" s="115"/>
      <c r="B118" s="115"/>
      <c r="C118" s="115"/>
      <c r="D118" s="115"/>
      <c r="E118" s="115"/>
      <c r="F118" s="115"/>
      <c r="G118" s="115"/>
      <c r="H118" s="115"/>
      <c r="I118" s="115"/>
      <c r="J118" s="115"/>
      <c r="K118" s="115"/>
      <c r="L118" s="115"/>
      <c r="M118" s="115"/>
      <c r="N118" s="115"/>
      <c r="O118" s="115"/>
      <c r="P118" s="115"/>
      <c r="Q118" s="115"/>
      <c r="R118" s="115"/>
      <c r="S118" s="115"/>
      <c r="T118" s="115"/>
      <c r="U118" s="115"/>
      <c r="V118" s="115"/>
      <c r="W118" s="115"/>
      <c r="X118" s="115"/>
      <c r="Y118" s="115"/>
      <c r="Z118" s="115"/>
    </row>
    <row r="119" spans="1:26" x14ac:dyDescent="0.25">
      <c r="A119" s="115"/>
      <c r="B119" s="115"/>
      <c r="C119" s="115"/>
      <c r="D119" s="115"/>
      <c r="E119" s="115"/>
      <c r="F119" s="115"/>
      <c r="G119" s="115"/>
      <c r="H119" s="115"/>
      <c r="I119" s="115"/>
      <c r="J119" s="115"/>
      <c r="K119" s="115"/>
      <c r="L119" s="115"/>
      <c r="M119" s="115"/>
      <c r="N119" s="115"/>
      <c r="O119" s="115"/>
      <c r="P119" s="115"/>
      <c r="Q119" s="115"/>
      <c r="R119" s="115"/>
      <c r="S119" s="115"/>
      <c r="T119" s="115"/>
      <c r="U119" s="115"/>
      <c r="V119" s="115"/>
      <c r="W119" s="115"/>
      <c r="X119" s="115"/>
      <c r="Y119" s="115"/>
      <c r="Z119" s="115"/>
    </row>
    <row r="120" spans="1:26" x14ac:dyDescent="0.25">
      <c r="A120" s="115"/>
      <c r="B120" s="115"/>
      <c r="C120" s="115"/>
      <c r="D120" s="115"/>
      <c r="E120" s="115"/>
      <c r="F120" s="115"/>
      <c r="G120" s="115"/>
      <c r="H120" s="115"/>
      <c r="I120" s="115"/>
      <c r="J120" s="115"/>
      <c r="K120" s="115"/>
      <c r="L120" s="115"/>
      <c r="M120" s="115"/>
      <c r="N120" s="115"/>
      <c r="O120" s="115"/>
      <c r="P120" s="115"/>
      <c r="Q120" s="115"/>
      <c r="R120" s="115"/>
      <c r="S120" s="115"/>
      <c r="T120" s="115"/>
      <c r="U120" s="115"/>
      <c r="V120" s="115"/>
      <c r="W120" s="115"/>
      <c r="X120" s="115"/>
      <c r="Y120" s="115"/>
      <c r="Z120" s="115"/>
    </row>
    <row r="121" spans="1:26" x14ac:dyDescent="0.25">
      <c r="A121" s="115"/>
      <c r="B121" s="115"/>
      <c r="C121" s="115"/>
      <c r="D121" s="115"/>
      <c r="E121" s="115"/>
      <c r="F121" s="115"/>
      <c r="G121" s="115"/>
      <c r="H121" s="115"/>
      <c r="I121" s="115"/>
      <c r="J121" s="115"/>
      <c r="K121" s="115"/>
      <c r="L121" s="115"/>
      <c r="M121" s="115"/>
      <c r="N121" s="115"/>
      <c r="O121" s="115"/>
      <c r="P121" s="115"/>
      <c r="Q121" s="115"/>
      <c r="R121" s="115"/>
      <c r="S121" s="115"/>
      <c r="T121" s="115"/>
      <c r="U121" s="115"/>
      <c r="V121" s="115"/>
      <c r="W121" s="115"/>
      <c r="X121" s="115"/>
      <c r="Y121" s="115"/>
      <c r="Z121" s="115"/>
    </row>
    <row r="122" spans="1:26" x14ac:dyDescent="0.25">
      <c r="A122" s="115"/>
      <c r="B122" s="115"/>
      <c r="C122" s="115"/>
      <c r="D122" s="115"/>
      <c r="E122" s="115"/>
      <c r="F122" s="115"/>
      <c r="G122" s="115"/>
      <c r="H122" s="115"/>
      <c r="I122" s="115"/>
      <c r="J122" s="115"/>
      <c r="K122" s="115"/>
      <c r="L122" s="115"/>
      <c r="M122" s="115"/>
      <c r="N122" s="115"/>
      <c r="O122" s="115"/>
      <c r="P122" s="115"/>
      <c r="Q122" s="115"/>
      <c r="R122" s="115"/>
      <c r="S122" s="115"/>
      <c r="T122" s="115"/>
      <c r="U122" s="115"/>
      <c r="V122" s="115"/>
      <c r="W122" s="115"/>
      <c r="X122" s="115"/>
      <c r="Y122" s="115"/>
      <c r="Z122" s="115"/>
    </row>
    <row r="123" spans="1:26" x14ac:dyDescent="0.25">
      <c r="A123" s="115"/>
      <c r="B123" s="115"/>
      <c r="C123" s="115"/>
      <c r="D123" s="115"/>
      <c r="E123" s="115"/>
      <c r="F123" s="115"/>
      <c r="G123" s="115"/>
      <c r="H123" s="115"/>
      <c r="I123" s="115"/>
      <c r="J123" s="115"/>
      <c r="K123" s="115"/>
      <c r="L123" s="115"/>
      <c r="M123" s="115"/>
      <c r="N123" s="115"/>
      <c r="O123" s="115"/>
      <c r="P123" s="115"/>
      <c r="Q123" s="115"/>
      <c r="R123" s="115"/>
      <c r="S123" s="115"/>
      <c r="T123" s="115"/>
      <c r="U123" s="115"/>
      <c r="V123" s="115"/>
      <c r="W123" s="115"/>
      <c r="X123" s="115"/>
      <c r="Y123" s="115"/>
      <c r="Z123" s="115"/>
    </row>
    <row r="124" spans="1:26" x14ac:dyDescent="0.25">
      <c r="A124" s="115"/>
      <c r="B124" s="115"/>
      <c r="C124" s="115"/>
      <c r="D124" s="115"/>
      <c r="E124" s="115"/>
      <c r="F124" s="115"/>
      <c r="G124" s="115"/>
      <c r="H124" s="115"/>
      <c r="I124" s="115"/>
      <c r="J124" s="115"/>
      <c r="K124" s="115"/>
      <c r="L124" s="115"/>
      <c r="M124" s="115"/>
      <c r="N124" s="115"/>
      <c r="O124" s="115"/>
      <c r="P124" s="115"/>
      <c r="Q124" s="115"/>
      <c r="R124" s="115"/>
      <c r="S124" s="115"/>
      <c r="T124" s="115"/>
      <c r="U124" s="115"/>
      <c r="V124" s="115"/>
      <c r="W124" s="115"/>
      <c r="X124" s="115"/>
      <c r="Y124" s="115"/>
      <c r="Z124" s="115"/>
    </row>
    <row r="125" spans="1:26" x14ac:dyDescent="0.25">
      <c r="A125" s="115"/>
      <c r="B125" s="115"/>
      <c r="C125" s="115"/>
      <c r="D125" s="115"/>
      <c r="E125" s="115"/>
      <c r="F125" s="115"/>
      <c r="G125" s="115"/>
      <c r="H125" s="115"/>
      <c r="I125" s="115"/>
      <c r="J125" s="115"/>
      <c r="K125" s="115"/>
      <c r="L125" s="115"/>
      <c r="M125" s="115"/>
      <c r="N125" s="115"/>
      <c r="O125" s="115"/>
      <c r="P125" s="115"/>
      <c r="Q125" s="115"/>
      <c r="R125" s="115"/>
      <c r="S125" s="115"/>
      <c r="T125" s="115"/>
      <c r="U125" s="115"/>
      <c r="V125" s="115"/>
      <c r="W125" s="115"/>
      <c r="X125" s="115"/>
      <c r="Y125" s="115"/>
      <c r="Z125" s="115"/>
    </row>
    <row r="126" spans="1:26" x14ac:dyDescent="0.25">
      <c r="A126" s="115"/>
      <c r="B126" s="115"/>
      <c r="C126" s="115"/>
      <c r="D126" s="115"/>
      <c r="E126" s="115"/>
      <c r="F126" s="115"/>
      <c r="G126" s="115"/>
      <c r="H126" s="115"/>
      <c r="I126" s="115"/>
      <c r="J126" s="115"/>
      <c r="K126" s="115"/>
      <c r="L126" s="115"/>
      <c r="M126" s="115"/>
      <c r="N126" s="115"/>
      <c r="O126" s="115"/>
      <c r="P126" s="115"/>
      <c r="Q126" s="115"/>
      <c r="R126" s="115"/>
      <c r="S126" s="115"/>
      <c r="T126" s="115"/>
      <c r="U126" s="115"/>
      <c r="V126" s="115"/>
      <c r="W126" s="115"/>
      <c r="X126" s="115"/>
      <c r="Y126" s="115"/>
      <c r="Z126" s="115"/>
    </row>
    <row r="127" spans="1:26" x14ac:dyDescent="0.25">
      <c r="A127" s="115"/>
      <c r="B127" s="115"/>
      <c r="C127" s="115"/>
      <c r="D127" s="115"/>
      <c r="E127" s="115"/>
      <c r="F127" s="115"/>
      <c r="G127" s="115"/>
      <c r="H127" s="115"/>
      <c r="I127" s="115"/>
      <c r="J127" s="115"/>
      <c r="K127" s="115"/>
      <c r="L127" s="115"/>
      <c r="M127" s="115"/>
      <c r="N127" s="115"/>
      <c r="O127" s="115"/>
      <c r="P127" s="115"/>
      <c r="Q127" s="115"/>
      <c r="R127" s="115"/>
      <c r="S127" s="115"/>
      <c r="T127" s="115"/>
      <c r="U127" s="115"/>
      <c r="V127" s="115"/>
      <c r="W127" s="115"/>
      <c r="X127" s="115"/>
      <c r="Y127" s="115"/>
      <c r="Z127" s="115"/>
    </row>
    <row r="128" spans="1:26" x14ac:dyDescent="0.25">
      <c r="A128" s="115"/>
      <c r="B128" s="115"/>
      <c r="C128" s="115"/>
      <c r="D128" s="115"/>
      <c r="E128" s="115"/>
      <c r="F128" s="115"/>
      <c r="G128" s="115"/>
      <c r="H128" s="115"/>
      <c r="I128" s="115"/>
      <c r="J128" s="115"/>
      <c r="K128" s="115"/>
      <c r="L128" s="115"/>
      <c r="M128" s="115"/>
      <c r="N128" s="115"/>
      <c r="O128" s="115"/>
      <c r="P128" s="115"/>
      <c r="Q128" s="115"/>
      <c r="R128" s="115"/>
      <c r="S128" s="115"/>
      <c r="T128" s="115"/>
      <c r="U128" s="115"/>
      <c r="V128" s="115"/>
      <c r="W128" s="115"/>
      <c r="X128" s="115"/>
      <c r="Y128" s="115"/>
      <c r="Z128" s="115"/>
    </row>
    <row r="129" spans="1:26" x14ac:dyDescent="0.25">
      <c r="A129" s="115"/>
      <c r="B129" s="115"/>
      <c r="C129" s="115"/>
      <c r="D129" s="115"/>
      <c r="E129" s="115"/>
      <c r="F129" s="115"/>
      <c r="G129" s="115"/>
      <c r="H129" s="115"/>
      <c r="I129" s="115"/>
      <c r="J129" s="115"/>
      <c r="K129" s="115"/>
      <c r="L129" s="115"/>
      <c r="M129" s="115"/>
      <c r="N129" s="115"/>
      <c r="O129" s="115"/>
      <c r="P129" s="115"/>
      <c r="Q129" s="115"/>
      <c r="R129" s="115"/>
      <c r="S129" s="115"/>
      <c r="T129" s="115"/>
      <c r="U129" s="115"/>
      <c r="V129" s="115"/>
      <c r="W129" s="115"/>
      <c r="X129" s="115"/>
      <c r="Y129" s="115"/>
      <c r="Z129" s="115"/>
    </row>
    <row r="130" spans="1:26" x14ac:dyDescent="0.25">
      <c r="A130" s="115"/>
      <c r="B130" s="115"/>
      <c r="C130" s="115"/>
      <c r="D130" s="115"/>
      <c r="E130" s="115"/>
      <c r="F130" s="115"/>
      <c r="G130" s="115"/>
      <c r="H130" s="115"/>
      <c r="I130" s="115"/>
      <c r="J130" s="115"/>
      <c r="K130" s="115"/>
      <c r="L130" s="115"/>
      <c r="M130" s="115"/>
      <c r="N130" s="115"/>
      <c r="O130" s="115"/>
      <c r="P130" s="115"/>
      <c r="Q130" s="115"/>
      <c r="R130" s="115"/>
      <c r="S130" s="115"/>
      <c r="T130" s="115"/>
      <c r="U130" s="115"/>
      <c r="V130" s="115"/>
      <c r="W130" s="115"/>
      <c r="X130" s="115"/>
      <c r="Y130" s="115"/>
      <c r="Z130" s="115"/>
    </row>
    <row r="131" spans="1:26" x14ac:dyDescent="0.25">
      <c r="A131" s="115"/>
      <c r="B131" s="115"/>
      <c r="C131" s="115"/>
      <c r="D131" s="115"/>
      <c r="E131" s="115"/>
      <c r="F131" s="115"/>
      <c r="G131" s="115"/>
      <c r="H131" s="115"/>
      <c r="I131" s="115"/>
      <c r="J131" s="115"/>
      <c r="K131" s="115"/>
      <c r="L131" s="115"/>
      <c r="M131" s="115"/>
      <c r="N131" s="115"/>
      <c r="O131" s="115"/>
      <c r="P131" s="115"/>
      <c r="Q131" s="115"/>
      <c r="R131" s="115"/>
      <c r="S131" s="115"/>
      <c r="T131" s="115"/>
      <c r="U131" s="115"/>
      <c r="V131" s="115"/>
      <c r="W131" s="115"/>
      <c r="X131" s="115"/>
      <c r="Y131" s="115"/>
      <c r="Z131" s="115"/>
    </row>
    <row r="132" spans="1:26" x14ac:dyDescent="0.25">
      <c r="A132" s="115"/>
      <c r="B132" s="115"/>
      <c r="C132" s="115"/>
      <c r="D132" s="115"/>
      <c r="E132" s="115"/>
      <c r="F132" s="115"/>
      <c r="G132" s="115"/>
      <c r="H132" s="115"/>
      <c r="I132" s="115"/>
      <c r="J132" s="115"/>
      <c r="K132" s="115"/>
      <c r="L132" s="115"/>
      <c r="M132" s="115"/>
      <c r="N132" s="115"/>
      <c r="O132" s="115"/>
      <c r="P132" s="115"/>
      <c r="Q132" s="115"/>
      <c r="R132" s="115"/>
      <c r="S132" s="115"/>
      <c r="T132" s="115"/>
      <c r="U132" s="115"/>
      <c r="V132" s="115"/>
      <c r="W132" s="115"/>
      <c r="X132" s="115"/>
      <c r="Y132" s="115"/>
      <c r="Z132" s="115"/>
    </row>
    <row r="133" spans="1:26" x14ac:dyDescent="0.25">
      <c r="A133" s="115"/>
      <c r="B133" s="115"/>
      <c r="C133" s="115"/>
      <c r="D133" s="115"/>
      <c r="E133" s="115"/>
      <c r="F133" s="115"/>
      <c r="G133" s="115"/>
      <c r="H133" s="115"/>
      <c r="I133" s="115"/>
      <c r="J133" s="115"/>
      <c r="K133" s="115"/>
      <c r="L133" s="115"/>
      <c r="M133" s="115"/>
      <c r="N133" s="115"/>
      <c r="O133" s="115"/>
      <c r="P133" s="115"/>
      <c r="Q133" s="115"/>
      <c r="R133" s="115"/>
      <c r="S133" s="115"/>
      <c r="T133" s="115"/>
      <c r="U133" s="115"/>
      <c r="V133" s="115"/>
      <c r="W133" s="115"/>
      <c r="X133" s="115"/>
      <c r="Y133" s="115"/>
      <c r="Z133" s="115"/>
    </row>
    <row r="134" spans="1:26" x14ac:dyDescent="0.25">
      <c r="A134" s="115"/>
      <c r="B134" s="115"/>
      <c r="C134" s="115"/>
      <c r="D134" s="115"/>
      <c r="E134" s="115"/>
      <c r="F134" s="115"/>
      <c r="G134" s="115"/>
      <c r="H134" s="115"/>
      <c r="I134" s="115"/>
      <c r="J134" s="115"/>
      <c r="K134" s="115"/>
      <c r="L134" s="115"/>
      <c r="M134" s="115"/>
      <c r="N134" s="115"/>
      <c r="O134" s="115"/>
      <c r="P134" s="115"/>
      <c r="Q134" s="115"/>
      <c r="R134" s="115"/>
      <c r="S134" s="115"/>
      <c r="T134" s="115"/>
      <c r="U134" s="115"/>
      <c r="V134" s="115"/>
      <c r="W134" s="115"/>
      <c r="X134" s="115"/>
      <c r="Y134" s="115"/>
      <c r="Z134" s="115"/>
    </row>
    <row r="135" spans="1:26" x14ac:dyDescent="0.25">
      <c r="A135" s="115"/>
      <c r="B135" s="115"/>
      <c r="C135" s="115"/>
      <c r="D135" s="115"/>
      <c r="E135" s="115"/>
      <c r="F135" s="115"/>
      <c r="G135" s="115"/>
      <c r="H135" s="115"/>
      <c r="I135" s="115"/>
      <c r="J135" s="115"/>
      <c r="K135" s="115"/>
      <c r="L135" s="115"/>
      <c r="M135" s="115"/>
      <c r="N135" s="115"/>
      <c r="O135" s="115"/>
      <c r="P135" s="115"/>
      <c r="Q135" s="115"/>
      <c r="R135" s="115"/>
      <c r="S135" s="115"/>
      <c r="T135" s="115"/>
      <c r="U135" s="115"/>
      <c r="V135" s="115"/>
      <c r="W135" s="115"/>
      <c r="X135" s="115"/>
      <c r="Y135" s="115"/>
      <c r="Z135" s="115"/>
    </row>
    <row r="136" spans="1:26" x14ac:dyDescent="0.25">
      <c r="A136" s="115"/>
      <c r="B136" s="115"/>
      <c r="C136" s="115"/>
      <c r="D136" s="115"/>
      <c r="E136" s="115"/>
      <c r="F136" s="115"/>
      <c r="G136" s="115"/>
      <c r="H136" s="115"/>
      <c r="I136" s="115"/>
      <c r="J136" s="115"/>
      <c r="K136" s="115"/>
      <c r="L136" s="115"/>
      <c r="M136" s="115"/>
      <c r="N136" s="115"/>
      <c r="O136" s="115"/>
      <c r="P136" s="115"/>
      <c r="Q136" s="115"/>
      <c r="R136" s="115"/>
      <c r="S136" s="115"/>
      <c r="T136" s="115"/>
      <c r="U136" s="115"/>
      <c r="V136" s="115"/>
      <c r="W136" s="115"/>
      <c r="X136" s="115"/>
      <c r="Y136" s="115"/>
      <c r="Z136" s="115"/>
    </row>
    <row r="137" spans="1:26" x14ac:dyDescent="0.25">
      <c r="A137" s="115"/>
      <c r="B137" s="115"/>
      <c r="C137" s="115"/>
      <c r="D137" s="115"/>
      <c r="E137" s="115"/>
      <c r="F137" s="115"/>
      <c r="G137" s="115"/>
      <c r="H137" s="115"/>
      <c r="I137" s="115"/>
      <c r="J137" s="115"/>
      <c r="K137" s="115"/>
      <c r="L137" s="115"/>
      <c r="M137" s="115"/>
      <c r="N137" s="115"/>
      <c r="O137" s="115"/>
      <c r="P137" s="115"/>
      <c r="Q137" s="115"/>
      <c r="R137" s="115"/>
      <c r="S137" s="115"/>
      <c r="T137" s="115"/>
      <c r="U137" s="115"/>
      <c r="V137" s="115"/>
      <c r="W137" s="115"/>
      <c r="X137" s="115"/>
      <c r="Y137" s="115"/>
      <c r="Z137" s="115"/>
    </row>
    <row r="138" spans="1:26" x14ac:dyDescent="0.25">
      <c r="A138" s="115"/>
      <c r="B138" s="115"/>
      <c r="C138" s="115"/>
      <c r="D138" s="115"/>
      <c r="E138" s="115"/>
      <c r="F138" s="115"/>
      <c r="G138" s="115"/>
      <c r="H138" s="115"/>
      <c r="I138" s="115"/>
      <c r="J138" s="115"/>
      <c r="K138" s="115"/>
      <c r="L138" s="115"/>
      <c r="M138" s="115"/>
      <c r="N138" s="115"/>
      <c r="O138" s="115"/>
      <c r="P138" s="115"/>
      <c r="Q138" s="115"/>
      <c r="R138" s="115"/>
      <c r="S138" s="115"/>
      <c r="T138" s="115"/>
      <c r="U138" s="115"/>
      <c r="V138" s="115"/>
      <c r="W138" s="115"/>
      <c r="X138" s="115"/>
      <c r="Y138" s="115"/>
      <c r="Z138" s="115"/>
    </row>
    <row r="139" spans="1:26" x14ac:dyDescent="0.25">
      <c r="A139" s="115"/>
      <c r="B139" s="115"/>
      <c r="C139" s="115"/>
      <c r="D139" s="115"/>
      <c r="E139" s="115"/>
      <c r="F139" s="115"/>
      <c r="G139" s="115"/>
      <c r="H139" s="115"/>
      <c r="I139" s="115"/>
      <c r="J139" s="115"/>
      <c r="K139" s="115"/>
      <c r="L139" s="115"/>
      <c r="M139" s="115"/>
      <c r="N139" s="115"/>
      <c r="O139" s="115"/>
      <c r="P139" s="115"/>
      <c r="Q139" s="115"/>
      <c r="R139" s="115"/>
      <c r="S139" s="115"/>
      <c r="T139" s="115"/>
      <c r="U139" s="115"/>
      <c r="V139" s="115"/>
      <c r="W139" s="115"/>
      <c r="X139" s="115"/>
      <c r="Y139" s="115"/>
      <c r="Z139" s="115"/>
    </row>
    <row r="140" spans="1:26" x14ac:dyDescent="0.25">
      <c r="A140" s="115"/>
      <c r="B140" s="115"/>
      <c r="C140" s="115"/>
      <c r="D140" s="115"/>
      <c r="E140" s="115"/>
      <c r="F140" s="115"/>
      <c r="G140" s="115"/>
      <c r="H140" s="115"/>
      <c r="I140" s="115"/>
      <c r="J140" s="115"/>
      <c r="K140" s="115"/>
      <c r="L140" s="115"/>
      <c r="M140" s="115"/>
      <c r="N140" s="115"/>
      <c r="O140" s="115"/>
      <c r="P140" s="115"/>
      <c r="Q140" s="115"/>
      <c r="R140" s="115"/>
      <c r="S140" s="115"/>
      <c r="T140" s="115"/>
      <c r="U140" s="115"/>
      <c r="V140" s="115"/>
      <c r="W140" s="115"/>
      <c r="X140" s="115"/>
      <c r="Y140" s="115"/>
      <c r="Z140" s="115"/>
    </row>
    <row r="141" spans="1:26" x14ac:dyDescent="0.25">
      <c r="A141" s="115"/>
      <c r="B141" s="115"/>
      <c r="C141" s="115"/>
      <c r="D141" s="115"/>
      <c r="E141" s="115"/>
      <c r="F141" s="115"/>
      <c r="G141" s="115"/>
      <c r="H141" s="115"/>
      <c r="I141" s="115"/>
      <c r="J141" s="115"/>
      <c r="K141" s="115"/>
      <c r="L141" s="115"/>
      <c r="M141" s="115"/>
      <c r="N141" s="115"/>
      <c r="O141" s="115"/>
      <c r="P141" s="115"/>
      <c r="Q141" s="115"/>
      <c r="R141" s="115"/>
      <c r="S141" s="115"/>
      <c r="T141" s="115"/>
      <c r="U141" s="115"/>
      <c r="V141" s="115"/>
      <c r="W141" s="115"/>
      <c r="X141" s="115"/>
      <c r="Y141" s="115"/>
      <c r="Z141" s="115"/>
    </row>
    <row r="142" spans="1:26" x14ac:dyDescent="0.25">
      <c r="A142" s="115"/>
      <c r="B142" s="115"/>
      <c r="C142" s="115"/>
      <c r="D142" s="115"/>
      <c r="E142" s="115"/>
      <c r="F142" s="115"/>
      <c r="G142" s="115"/>
      <c r="H142" s="115"/>
      <c r="I142" s="115"/>
      <c r="J142" s="115"/>
      <c r="K142" s="115"/>
      <c r="L142" s="115"/>
      <c r="M142" s="115"/>
      <c r="N142" s="115"/>
      <c r="O142" s="115"/>
      <c r="P142" s="115"/>
      <c r="Q142" s="115"/>
      <c r="R142" s="115"/>
      <c r="S142" s="115"/>
      <c r="T142" s="115"/>
      <c r="U142" s="115"/>
      <c r="V142" s="115"/>
      <c r="W142" s="115"/>
      <c r="X142" s="115"/>
      <c r="Y142" s="115"/>
      <c r="Z142" s="115"/>
    </row>
    <row r="143" spans="1:26" x14ac:dyDescent="0.25">
      <c r="A143" s="115"/>
      <c r="B143" s="115"/>
      <c r="C143" s="115"/>
      <c r="D143" s="115"/>
      <c r="E143" s="115"/>
      <c r="F143" s="115"/>
      <c r="G143" s="115"/>
      <c r="H143" s="115"/>
      <c r="I143" s="115"/>
      <c r="J143" s="115"/>
      <c r="K143" s="115"/>
      <c r="L143" s="115"/>
      <c r="M143" s="115"/>
      <c r="N143" s="115"/>
      <c r="O143" s="115"/>
      <c r="P143" s="115"/>
      <c r="Q143" s="115"/>
      <c r="R143" s="115"/>
      <c r="S143" s="115"/>
      <c r="T143" s="115"/>
      <c r="U143" s="115"/>
      <c r="V143" s="115"/>
      <c r="W143" s="115"/>
      <c r="X143" s="115"/>
      <c r="Y143" s="115"/>
      <c r="Z143" s="115"/>
    </row>
    <row r="144" spans="1:26" x14ac:dyDescent="0.25">
      <c r="A144" s="115"/>
      <c r="B144" s="115"/>
      <c r="C144" s="115"/>
      <c r="D144" s="115"/>
      <c r="E144" s="115"/>
      <c r="F144" s="115"/>
      <c r="G144" s="115"/>
      <c r="H144" s="115"/>
      <c r="I144" s="115"/>
      <c r="J144" s="115"/>
      <c r="K144" s="115"/>
      <c r="L144" s="115"/>
      <c r="M144" s="115"/>
      <c r="N144" s="115"/>
      <c r="O144" s="115"/>
      <c r="P144" s="115"/>
      <c r="Q144" s="115"/>
      <c r="R144" s="115"/>
      <c r="S144" s="115"/>
      <c r="T144" s="115"/>
      <c r="U144" s="115"/>
      <c r="V144" s="115"/>
      <c r="W144" s="115"/>
      <c r="X144" s="115"/>
      <c r="Y144" s="115"/>
      <c r="Z144" s="115"/>
    </row>
    <row r="145" spans="1:26" x14ac:dyDescent="0.25">
      <c r="A145" s="115"/>
      <c r="B145" s="115"/>
      <c r="C145" s="115"/>
      <c r="D145" s="115"/>
      <c r="E145" s="115"/>
      <c r="F145" s="115"/>
      <c r="G145" s="115"/>
      <c r="H145" s="115"/>
      <c r="I145" s="115"/>
      <c r="J145" s="115"/>
      <c r="K145" s="115"/>
      <c r="L145" s="115"/>
      <c r="M145" s="115"/>
      <c r="N145" s="115"/>
      <c r="O145" s="115"/>
      <c r="P145" s="115"/>
      <c r="Q145" s="115"/>
      <c r="R145" s="115"/>
      <c r="S145" s="115"/>
      <c r="T145" s="115"/>
      <c r="U145" s="115"/>
      <c r="V145" s="115"/>
      <c r="W145" s="115"/>
      <c r="X145" s="115"/>
      <c r="Y145" s="115"/>
      <c r="Z145" s="115"/>
    </row>
    <row r="146" spans="1:26" x14ac:dyDescent="0.25">
      <c r="A146" s="115"/>
      <c r="B146" s="115"/>
      <c r="C146" s="115"/>
      <c r="D146" s="115"/>
      <c r="E146" s="115"/>
      <c r="F146" s="115"/>
      <c r="G146" s="115"/>
      <c r="H146" s="115"/>
      <c r="I146" s="115"/>
      <c r="J146" s="115"/>
      <c r="K146" s="115"/>
      <c r="L146" s="115"/>
      <c r="M146" s="115"/>
      <c r="N146" s="115"/>
      <c r="O146" s="115"/>
      <c r="P146" s="115"/>
      <c r="Q146" s="115"/>
      <c r="R146" s="115"/>
      <c r="S146" s="115"/>
      <c r="T146" s="115"/>
      <c r="U146" s="115"/>
      <c r="V146" s="115"/>
      <c r="W146" s="115"/>
      <c r="X146" s="115"/>
      <c r="Y146" s="115"/>
      <c r="Z146" s="115"/>
    </row>
    <row r="147" spans="1:26" x14ac:dyDescent="0.25">
      <c r="A147" s="115"/>
      <c r="B147" s="115"/>
      <c r="C147" s="115"/>
      <c r="D147" s="115"/>
      <c r="E147" s="115"/>
      <c r="F147" s="115"/>
      <c r="G147" s="115"/>
      <c r="H147" s="115"/>
      <c r="I147" s="115"/>
      <c r="J147" s="115"/>
      <c r="K147" s="115"/>
      <c r="L147" s="115"/>
      <c r="M147" s="115"/>
      <c r="N147" s="115"/>
      <c r="O147" s="115"/>
      <c r="P147" s="115"/>
      <c r="Q147" s="115"/>
      <c r="R147" s="115"/>
      <c r="S147" s="115"/>
      <c r="T147" s="115"/>
      <c r="U147" s="115"/>
      <c r="V147" s="115"/>
      <c r="W147" s="115"/>
      <c r="X147" s="115"/>
      <c r="Y147" s="115"/>
      <c r="Z147" s="115"/>
    </row>
    <row r="148" spans="1:26" x14ac:dyDescent="0.25">
      <c r="A148" s="115"/>
      <c r="B148" s="115"/>
      <c r="C148" s="115"/>
      <c r="D148" s="115"/>
      <c r="E148" s="115"/>
      <c r="F148" s="115"/>
      <c r="G148" s="115"/>
      <c r="H148" s="115"/>
      <c r="I148" s="115"/>
      <c r="J148" s="115"/>
      <c r="K148" s="115"/>
      <c r="L148" s="115"/>
      <c r="M148" s="115"/>
      <c r="N148" s="115"/>
      <c r="O148" s="115"/>
      <c r="P148" s="115"/>
      <c r="Q148" s="115"/>
      <c r="R148" s="115"/>
      <c r="S148" s="115"/>
      <c r="T148" s="115"/>
      <c r="U148" s="115"/>
      <c r="V148" s="115"/>
      <c r="W148" s="115"/>
      <c r="X148" s="115"/>
      <c r="Y148" s="115"/>
      <c r="Z148" s="115"/>
    </row>
    <row r="149" spans="1:26" x14ac:dyDescent="0.25">
      <c r="A149" s="115"/>
      <c r="B149" s="115"/>
      <c r="C149" s="115"/>
      <c r="D149" s="115"/>
      <c r="E149" s="115"/>
      <c r="F149" s="115"/>
      <c r="G149" s="115"/>
      <c r="H149" s="115"/>
      <c r="I149" s="115"/>
      <c r="J149" s="115"/>
      <c r="K149" s="115"/>
      <c r="L149" s="115"/>
      <c r="M149" s="115"/>
      <c r="N149" s="115"/>
      <c r="O149" s="115"/>
      <c r="P149" s="115"/>
      <c r="Q149" s="115"/>
      <c r="R149" s="115"/>
      <c r="S149" s="115"/>
      <c r="T149" s="115"/>
      <c r="U149" s="115"/>
      <c r="V149" s="115"/>
      <c r="W149" s="115"/>
      <c r="X149" s="115"/>
      <c r="Y149" s="115"/>
      <c r="Z149" s="115"/>
    </row>
    <row r="150" spans="1:26" x14ac:dyDescent="0.25">
      <c r="A150" s="115"/>
      <c r="B150" s="115"/>
      <c r="C150" s="115"/>
      <c r="D150" s="115"/>
      <c r="E150" s="115"/>
      <c r="F150" s="115"/>
      <c r="G150" s="115"/>
      <c r="H150" s="115"/>
      <c r="I150" s="115"/>
      <c r="J150" s="115"/>
      <c r="K150" s="115"/>
      <c r="L150" s="115"/>
      <c r="M150" s="115"/>
      <c r="N150" s="115"/>
      <c r="O150" s="115"/>
      <c r="P150" s="115"/>
      <c r="Q150" s="115"/>
      <c r="R150" s="115"/>
      <c r="S150" s="115"/>
      <c r="T150" s="115"/>
      <c r="U150" s="115"/>
      <c r="V150" s="115"/>
      <c r="W150" s="115"/>
      <c r="X150" s="115"/>
      <c r="Y150" s="115"/>
      <c r="Z150" s="115"/>
    </row>
    <row r="151" spans="1:26" x14ac:dyDescent="0.25">
      <c r="A151" s="115"/>
      <c r="B151" s="115"/>
      <c r="C151" s="115"/>
      <c r="D151" s="115"/>
      <c r="E151" s="115"/>
      <c r="F151" s="115"/>
      <c r="G151" s="115"/>
      <c r="H151" s="115"/>
      <c r="I151" s="115"/>
      <c r="J151" s="115"/>
      <c r="K151" s="115"/>
      <c r="L151" s="115"/>
      <c r="M151" s="115"/>
      <c r="N151" s="115"/>
      <c r="O151" s="115"/>
      <c r="P151" s="115"/>
      <c r="Q151" s="115"/>
      <c r="R151" s="115"/>
      <c r="S151" s="115"/>
      <c r="T151" s="115"/>
      <c r="U151" s="115"/>
      <c r="V151" s="115"/>
      <c r="W151" s="115"/>
      <c r="X151" s="115"/>
      <c r="Y151" s="115"/>
      <c r="Z151" s="115"/>
    </row>
    <row r="152" spans="1:26" x14ac:dyDescent="0.25">
      <c r="A152" s="115"/>
      <c r="B152" s="115"/>
      <c r="C152" s="115"/>
      <c r="D152" s="115"/>
      <c r="E152" s="115"/>
      <c r="F152" s="115"/>
      <c r="G152" s="115"/>
      <c r="H152" s="115"/>
      <c r="I152" s="115"/>
      <c r="J152" s="115"/>
      <c r="K152" s="115"/>
      <c r="L152" s="115"/>
      <c r="M152" s="115"/>
      <c r="N152" s="115"/>
      <c r="O152" s="115"/>
      <c r="P152" s="115"/>
      <c r="Q152" s="115"/>
      <c r="R152" s="115"/>
      <c r="S152" s="115"/>
      <c r="T152" s="115"/>
      <c r="U152" s="115"/>
      <c r="V152" s="115"/>
      <c r="W152" s="115"/>
      <c r="X152" s="115"/>
      <c r="Y152" s="115"/>
      <c r="Z152" s="115"/>
    </row>
    <row r="153" spans="1:26" x14ac:dyDescent="0.25">
      <c r="A153" s="115"/>
      <c r="B153" s="115"/>
      <c r="C153" s="115"/>
      <c r="D153" s="115"/>
      <c r="E153" s="115"/>
      <c r="F153" s="115"/>
      <c r="G153" s="115"/>
      <c r="H153" s="115"/>
      <c r="I153" s="115"/>
      <c r="J153" s="115"/>
      <c r="K153" s="115"/>
      <c r="L153" s="115"/>
      <c r="M153" s="115"/>
      <c r="N153" s="115"/>
      <c r="O153" s="115"/>
      <c r="P153" s="115"/>
      <c r="Q153" s="115"/>
      <c r="R153" s="115"/>
      <c r="S153" s="115"/>
      <c r="T153" s="115"/>
      <c r="U153" s="115"/>
      <c r="V153" s="115"/>
      <c r="W153" s="115"/>
      <c r="X153" s="115"/>
      <c r="Y153" s="115"/>
      <c r="Z153" s="115"/>
    </row>
    <row r="154" spans="1:26" x14ac:dyDescent="0.25">
      <c r="A154" s="115"/>
      <c r="B154" s="115"/>
      <c r="C154" s="115"/>
      <c r="D154" s="115"/>
      <c r="E154" s="115"/>
      <c r="F154" s="115"/>
      <c r="G154" s="115"/>
      <c r="H154" s="115"/>
      <c r="I154" s="115"/>
      <c r="J154" s="115"/>
      <c r="K154" s="115"/>
      <c r="L154" s="115"/>
      <c r="M154" s="115"/>
      <c r="N154" s="115"/>
      <c r="O154" s="115"/>
      <c r="P154" s="115"/>
      <c r="Q154" s="115"/>
      <c r="R154" s="115"/>
      <c r="S154" s="115"/>
      <c r="T154" s="115"/>
      <c r="U154" s="115"/>
      <c r="V154" s="115"/>
      <c r="W154" s="115"/>
      <c r="X154" s="115"/>
      <c r="Y154" s="115"/>
      <c r="Z154" s="115"/>
    </row>
    <row r="155" spans="1:26" x14ac:dyDescent="0.25">
      <c r="A155" s="115"/>
      <c r="B155" s="115"/>
      <c r="C155" s="115"/>
      <c r="D155" s="115"/>
      <c r="E155" s="115"/>
      <c r="F155" s="115"/>
      <c r="G155" s="115"/>
      <c r="H155" s="115"/>
      <c r="I155" s="115"/>
      <c r="J155" s="115"/>
      <c r="K155" s="115"/>
      <c r="L155" s="115"/>
      <c r="M155" s="115"/>
      <c r="N155" s="115"/>
      <c r="O155" s="115"/>
      <c r="P155" s="115"/>
      <c r="Q155" s="115"/>
      <c r="R155" s="115"/>
      <c r="S155" s="115"/>
      <c r="T155" s="115"/>
      <c r="U155" s="115"/>
      <c r="V155" s="115"/>
      <c r="W155" s="115"/>
      <c r="X155" s="115"/>
      <c r="Y155" s="115"/>
      <c r="Z155" s="115"/>
    </row>
    <row r="156" spans="1:26" x14ac:dyDescent="0.25">
      <c r="A156" s="115"/>
      <c r="B156" s="115"/>
      <c r="C156" s="115"/>
      <c r="D156" s="115"/>
      <c r="E156" s="115"/>
      <c r="F156" s="115"/>
      <c r="G156" s="115"/>
      <c r="H156" s="115"/>
      <c r="I156" s="115"/>
      <c r="J156" s="115"/>
      <c r="K156" s="115"/>
      <c r="L156" s="115"/>
      <c r="M156" s="115"/>
      <c r="N156" s="115"/>
      <c r="O156" s="115"/>
      <c r="P156" s="115"/>
      <c r="Q156" s="115"/>
      <c r="R156" s="115"/>
      <c r="S156" s="115"/>
      <c r="T156" s="115"/>
      <c r="U156" s="115"/>
      <c r="V156" s="115"/>
      <c r="W156" s="115"/>
      <c r="X156" s="115"/>
      <c r="Y156" s="115"/>
      <c r="Z156" s="115"/>
    </row>
    <row r="157" spans="1:26" x14ac:dyDescent="0.25">
      <c r="A157" s="115"/>
      <c r="B157" s="115"/>
      <c r="C157" s="115"/>
      <c r="D157" s="115"/>
      <c r="E157" s="115"/>
      <c r="F157" s="115"/>
      <c r="G157" s="115"/>
      <c r="H157" s="115"/>
      <c r="I157" s="115"/>
      <c r="J157" s="115"/>
      <c r="K157" s="115"/>
      <c r="L157" s="115"/>
      <c r="M157" s="115"/>
      <c r="N157" s="115"/>
      <c r="O157" s="115"/>
      <c r="P157" s="115"/>
      <c r="Q157" s="115"/>
      <c r="R157" s="115"/>
      <c r="S157" s="115"/>
      <c r="T157" s="115"/>
      <c r="U157" s="115"/>
      <c r="V157" s="115"/>
      <c r="W157" s="115"/>
      <c r="X157" s="115"/>
      <c r="Y157" s="115"/>
      <c r="Z157" s="115"/>
    </row>
    <row r="158" spans="1:26" x14ac:dyDescent="0.25">
      <c r="A158" s="115"/>
      <c r="B158" s="115"/>
      <c r="C158" s="115"/>
      <c r="D158" s="115"/>
      <c r="E158" s="115"/>
      <c r="F158" s="115"/>
      <c r="G158" s="115"/>
      <c r="H158" s="115"/>
      <c r="I158" s="115"/>
      <c r="J158" s="115"/>
      <c r="K158" s="115"/>
      <c r="L158" s="115"/>
      <c r="M158" s="115"/>
      <c r="N158" s="115"/>
      <c r="O158" s="115"/>
      <c r="P158" s="115"/>
      <c r="Q158" s="115"/>
      <c r="R158" s="115"/>
      <c r="S158" s="115"/>
      <c r="T158" s="115"/>
      <c r="U158" s="115"/>
      <c r="V158" s="115"/>
      <c r="W158" s="115"/>
      <c r="X158" s="115"/>
      <c r="Y158" s="115"/>
      <c r="Z158" s="115"/>
    </row>
    <row r="159" spans="1:26" x14ac:dyDescent="0.25">
      <c r="A159" s="115"/>
      <c r="B159" s="115"/>
      <c r="C159" s="115"/>
      <c r="D159" s="115"/>
      <c r="E159" s="115"/>
      <c r="F159" s="115"/>
      <c r="G159" s="115"/>
      <c r="H159" s="115"/>
      <c r="I159" s="115"/>
      <c r="J159" s="115"/>
      <c r="K159" s="115"/>
      <c r="L159" s="115"/>
      <c r="M159" s="115"/>
      <c r="N159" s="115"/>
      <c r="O159" s="115"/>
      <c r="P159" s="115"/>
      <c r="Q159" s="115"/>
      <c r="R159" s="115"/>
      <c r="S159" s="115"/>
      <c r="T159" s="115"/>
      <c r="U159" s="115"/>
      <c r="V159" s="115"/>
      <c r="W159" s="115"/>
      <c r="X159" s="115"/>
      <c r="Y159" s="115"/>
      <c r="Z159" s="115"/>
    </row>
    <row r="160" spans="1:26" x14ac:dyDescent="0.25">
      <c r="A160" s="115"/>
      <c r="B160" s="115"/>
      <c r="C160" s="115"/>
      <c r="D160" s="115"/>
      <c r="E160" s="115"/>
      <c r="F160" s="115"/>
      <c r="G160" s="115"/>
      <c r="H160" s="115"/>
      <c r="I160" s="115"/>
      <c r="J160" s="115"/>
      <c r="K160" s="115"/>
      <c r="L160" s="115"/>
      <c r="M160" s="115"/>
      <c r="N160" s="115"/>
      <c r="O160" s="115"/>
      <c r="P160" s="115"/>
      <c r="Q160" s="115"/>
      <c r="R160" s="115"/>
      <c r="S160" s="115"/>
      <c r="T160" s="115"/>
      <c r="U160" s="115"/>
      <c r="V160" s="115"/>
      <c r="W160" s="115"/>
      <c r="X160" s="115"/>
      <c r="Y160" s="115"/>
      <c r="Z160" s="115"/>
    </row>
    <row r="161" spans="1:26" x14ac:dyDescent="0.25">
      <c r="A161" s="115"/>
      <c r="B161" s="115"/>
      <c r="C161" s="115"/>
      <c r="D161" s="115"/>
      <c r="E161" s="115"/>
      <c r="F161" s="115"/>
      <c r="G161" s="115"/>
      <c r="H161" s="115"/>
      <c r="I161" s="115"/>
      <c r="J161" s="115"/>
      <c r="K161" s="115"/>
      <c r="L161" s="115"/>
      <c r="M161" s="115"/>
      <c r="N161" s="115"/>
      <c r="O161" s="115"/>
      <c r="P161" s="115"/>
      <c r="Q161" s="115"/>
      <c r="R161" s="115"/>
      <c r="S161" s="115"/>
      <c r="T161" s="115"/>
      <c r="U161" s="115"/>
      <c r="V161" s="115"/>
      <c r="W161" s="115"/>
      <c r="X161" s="115"/>
      <c r="Y161" s="115"/>
      <c r="Z161" s="115"/>
    </row>
    <row r="162" spans="1:26" x14ac:dyDescent="0.25">
      <c r="A162" s="115"/>
      <c r="B162" s="115"/>
      <c r="C162" s="115"/>
      <c r="D162" s="115"/>
      <c r="E162" s="115"/>
      <c r="F162" s="115"/>
      <c r="G162" s="115"/>
      <c r="H162" s="115"/>
      <c r="I162" s="115"/>
      <c r="J162" s="115"/>
      <c r="K162" s="115"/>
      <c r="L162" s="115"/>
      <c r="M162" s="115"/>
      <c r="N162" s="115"/>
      <c r="O162" s="115"/>
      <c r="P162" s="115"/>
      <c r="Q162" s="115"/>
      <c r="R162" s="115"/>
      <c r="S162" s="115"/>
      <c r="T162" s="115"/>
      <c r="U162" s="115"/>
      <c r="V162" s="115"/>
      <c r="W162" s="115"/>
      <c r="X162" s="115"/>
      <c r="Y162" s="115"/>
      <c r="Z162" s="115"/>
    </row>
    <row r="163" spans="1:26" x14ac:dyDescent="0.25">
      <c r="A163" s="115"/>
      <c r="B163" s="115"/>
      <c r="C163" s="115"/>
      <c r="D163" s="115"/>
      <c r="E163" s="115"/>
      <c r="F163" s="115"/>
      <c r="G163" s="115"/>
      <c r="H163" s="115"/>
      <c r="I163" s="115"/>
      <c r="J163" s="115"/>
      <c r="K163" s="115"/>
      <c r="L163" s="115"/>
      <c r="M163" s="115"/>
      <c r="N163" s="115"/>
      <c r="O163" s="115"/>
      <c r="P163" s="115"/>
      <c r="Q163" s="115"/>
      <c r="R163" s="115"/>
      <c r="S163" s="115"/>
      <c r="T163" s="115"/>
      <c r="U163" s="115"/>
      <c r="V163" s="115"/>
      <c r="W163" s="115"/>
      <c r="X163" s="115"/>
      <c r="Y163" s="115"/>
      <c r="Z163" s="115"/>
    </row>
    <row r="164" spans="1:26" x14ac:dyDescent="0.25">
      <c r="A164" s="115"/>
      <c r="B164" s="115"/>
      <c r="C164" s="115"/>
      <c r="D164" s="115"/>
      <c r="E164" s="115"/>
      <c r="F164" s="115"/>
      <c r="G164" s="115"/>
      <c r="H164" s="115"/>
      <c r="I164" s="115"/>
      <c r="J164" s="115"/>
      <c r="K164" s="115"/>
      <c r="L164" s="115"/>
      <c r="M164" s="115"/>
      <c r="N164" s="115"/>
      <c r="O164" s="115"/>
      <c r="P164" s="115"/>
      <c r="Q164" s="115"/>
      <c r="R164" s="115"/>
      <c r="S164" s="115"/>
      <c r="T164" s="115"/>
      <c r="U164" s="115"/>
      <c r="V164" s="115"/>
      <c r="W164" s="115"/>
      <c r="X164" s="115"/>
      <c r="Y164" s="115"/>
      <c r="Z164" s="115"/>
    </row>
    <row r="165" spans="1:26" x14ac:dyDescent="0.25">
      <c r="A165" s="115"/>
      <c r="B165" s="115"/>
      <c r="C165" s="115"/>
      <c r="D165" s="115"/>
      <c r="E165" s="115"/>
      <c r="F165" s="115"/>
      <c r="G165" s="115"/>
      <c r="H165" s="115"/>
      <c r="I165" s="115"/>
      <c r="J165" s="115"/>
      <c r="K165" s="115"/>
      <c r="L165" s="115"/>
      <c r="M165" s="115"/>
      <c r="N165" s="115"/>
      <c r="O165" s="115"/>
      <c r="P165" s="115"/>
      <c r="Q165" s="115"/>
      <c r="R165" s="115"/>
      <c r="S165" s="115"/>
      <c r="T165" s="115"/>
      <c r="U165" s="115"/>
      <c r="V165" s="115"/>
      <c r="W165" s="115"/>
      <c r="X165" s="115"/>
      <c r="Y165" s="115"/>
      <c r="Z165" s="115"/>
    </row>
    <row r="166" spans="1:26" x14ac:dyDescent="0.25">
      <c r="A166" s="115"/>
      <c r="B166" s="115"/>
      <c r="C166" s="115"/>
      <c r="D166" s="115"/>
      <c r="E166" s="115"/>
      <c r="F166" s="115"/>
      <c r="G166" s="115"/>
      <c r="H166" s="115"/>
      <c r="I166" s="115"/>
      <c r="J166" s="115"/>
      <c r="K166" s="115"/>
      <c r="L166" s="115"/>
      <c r="M166" s="115"/>
      <c r="N166" s="115"/>
      <c r="O166" s="115"/>
      <c r="P166" s="115"/>
      <c r="Q166" s="115"/>
      <c r="R166" s="115"/>
      <c r="S166" s="115"/>
      <c r="T166" s="115"/>
      <c r="U166" s="115"/>
      <c r="V166" s="115"/>
      <c r="W166" s="115"/>
      <c r="X166" s="115"/>
      <c r="Y166" s="115"/>
      <c r="Z166" s="115"/>
    </row>
    <row r="167" spans="1:26" x14ac:dyDescent="0.25">
      <c r="A167" s="115"/>
      <c r="B167" s="115"/>
      <c r="C167" s="115"/>
      <c r="D167" s="115"/>
      <c r="E167" s="115"/>
      <c r="F167" s="115"/>
      <c r="G167" s="115"/>
      <c r="H167" s="115"/>
      <c r="I167" s="115"/>
      <c r="J167" s="115"/>
      <c r="K167" s="115"/>
      <c r="L167" s="115"/>
      <c r="M167" s="115"/>
      <c r="N167" s="115"/>
      <c r="O167" s="115"/>
      <c r="P167" s="115"/>
      <c r="Q167" s="115"/>
      <c r="R167" s="115"/>
      <c r="S167" s="115"/>
      <c r="T167" s="115"/>
      <c r="U167" s="115"/>
      <c r="V167" s="115"/>
      <c r="W167" s="115"/>
      <c r="X167" s="115"/>
      <c r="Y167" s="115"/>
      <c r="Z167" s="115"/>
    </row>
    <row r="168" spans="1:26" x14ac:dyDescent="0.25">
      <c r="A168" s="115"/>
      <c r="B168" s="115"/>
      <c r="C168" s="115"/>
      <c r="D168" s="115"/>
      <c r="E168" s="115"/>
      <c r="F168" s="115"/>
      <c r="G168" s="115"/>
      <c r="H168" s="115"/>
      <c r="I168" s="115"/>
      <c r="J168" s="115"/>
      <c r="K168" s="115"/>
      <c r="L168" s="115"/>
      <c r="M168" s="115"/>
      <c r="N168" s="115"/>
      <c r="O168" s="115"/>
      <c r="P168" s="115"/>
      <c r="Q168" s="115"/>
      <c r="R168" s="115"/>
      <c r="S168" s="115"/>
      <c r="T168" s="115"/>
      <c r="U168" s="115"/>
      <c r="V168" s="115"/>
      <c r="W168" s="115"/>
      <c r="X168" s="115"/>
      <c r="Y168" s="115"/>
      <c r="Z168" s="115"/>
    </row>
    <row r="169" spans="1:26" x14ac:dyDescent="0.25">
      <c r="A169" s="115"/>
      <c r="B169" s="115"/>
      <c r="C169" s="115"/>
      <c r="D169" s="115"/>
      <c r="E169" s="115"/>
      <c r="F169" s="115"/>
      <c r="G169" s="115"/>
      <c r="H169" s="115"/>
      <c r="I169" s="115"/>
      <c r="J169" s="115"/>
      <c r="K169" s="115"/>
      <c r="L169" s="115"/>
      <c r="M169" s="115"/>
      <c r="N169" s="115"/>
      <c r="O169" s="115"/>
      <c r="P169" s="115"/>
      <c r="Q169" s="115"/>
      <c r="R169" s="115"/>
      <c r="S169" s="115"/>
      <c r="T169" s="115"/>
      <c r="U169" s="115"/>
      <c r="V169" s="115"/>
      <c r="W169" s="115"/>
      <c r="X169" s="115"/>
      <c r="Y169" s="115"/>
      <c r="Z169" s="115"/>
    </row>
    <row r="170" spans="1:26" x14ac:dyDescent="0.25">
      <c r="A170" s="115"/>
      <c r="B170" s="115"/>
      <c r="C170" s="115"/>
      <c r="D170" s="115"/>
      <c r="E170" s="115"/>
      <c r="F170" s="115"/>
      <c r="G170" s="115"/>
      <c r="H170" s="115"/>
      <c r="I170" s="115"/>
      <c r="J170" s="115"/>
      <c r="K170" s="115"/>
      <c r="L170" s="115"/>
      <c r="M170" s="115"/>
      <c r="N170" s="115"/>
      <c r="O170" s="115"/>
      <c r="P170" s="115"/>
      <c r="Q170" s="115"/>
      <c r="R170" s="115"/>
      <c r="S170" s="115"/>
      <c r="T170" s="115"/>
      <c r="U170" s="115"/>
      <c r="V170" s="115"/>
      <c r="W170" s="115"/>
      <c r="X170" s="115"/>
      <c r="Y170" s="115"/>
      <c r="Z170" s="115"/>
    </row>
    <row r="171" spans="1:26" x14ac:dyDescent="0.25">
      <c r="A171" s="115"/>
      <c r="B171" s="115"/>
      <c r="C171" s="115"/>
      <c r="D171" s="115"/>
      <c r="E171" s="115"/>
      <c r="F171" s="115"/>
      <c r="G171" s="115"/>
      <c r="H171" s="115"/>
      <c r="I171" s="115"/>
      <c r="J171" s="115"/>
      <c r="K171" s="115"/>
      <c r="L171" s="115"/>
      <c r="M171" s="115"/>
      <c r="N171" s="115"/>
      <c r="O171" s="115"/>
      <c r="P171" s="115"/>
      <c r="Q171" s="115"/>
      <c r="R171" s="115"/>
      <c r="S171" s="115"/>
      <c r="T171" s="115"/>
      <c r="U171" s="115"/>
      <c r="V171" s="115"/>
      <c r="W171" s="115"/>
      <c r="X171" s="115"/>
      <c r="Y171" s="115"/>
      <c r="Z171" s="115"/>
    </row>
    <row r="172" spans="1:26" x14ac:dyDescent="0.25">
      <c r="A172" s="115"/>
      <c r="B172" s="115"/>
      <c r="C172" s="115"/>
      <c r="D172" s="115"/>
      <c r="E172" s="115"/>
      <c r="F172" s="115"/>
      <c r="G172" s="115"/>
      <c r="H172" s="115"/>
      <c r="I172" s="115"/>
      <c r="J172" s="115"/>
      <c r="K172" s="115"/>
      <c r="L172" s="115"/>
      <c r="M172" s="115"/>
      <c r="N172" s="115"/>
      <c r="O172" s="115"/>
      <c r="P172" s="115"/>
      <c r="Q172" s="115"/>
      <c r="R172" s="115"/>
      <c r="S172" s="115"/>
      <c r="T172" s="115"/>
      <c r="U172" s="115"/>
      <c r="V172" s="115"/>
      <c r="W172" s="115"/>
      <c r="X172" s="115"/>
      <c r="Y172" s="115"/>
      <c r="Z172" s="115"/>
    </row>
    <row r="173" spans="1:26" x14ac:dyDescent="0.25">
      <c r="A173" s="115"/>
      <c r="B173" s="115"/>
      <c r="C173" s="115"/>
      <c r="D173" s="115"/>
      <c r="E173" s="115"/>
      <c r="F173" s="115"/>
      <c r="G173" s="115"/>
      <c r="H173" s="115"/>
      <c r="I173" s="115"/>
      <c r="J173" s="115"/>
      <c r="K173" s="115"/>
      <c r="L173" s="115"/>
      <c r="M173" s="115"/>
      <c r="N173" s="115"/>
      <c r="O173" s="115"/>
      <c r="P173" s="115"/>
      <c r="Q173" s="115"/>
      <c r="R173" s="115"/>
      <c r="S173" s="115"/>
      <c r="T173" s="115"/>
      <c r="U173" s="115"/>
      <c r="V173" s="115"/>
      <c r="W173" s="115"/>
      <c r="X173" s="115"/>
      <c r="Y173" s="115"/>
      <c r="Z173" s="115"/>
    </row>
    <row r="174" spans="1:26" x14ac:dyDescent="0.25">
      <c r="A174" s="115"/>
      <c r="B174" s="115"/>
      <c r="C174" s="115"/>
      <c r="D174" s="115"/>
      <c r="E174" s="115"/>
      <c r="F174" s="115"/>
      <c r="G174" s="115"/>
      <c r="H174" s="115"/>
      <c r="I174" s="115"/>
      <c r="J174" s="115"/>
      <c r="K174" s="115"/>
      <c r="L174" s="115"/>
      <c r="M174" s="115"/>
      <c r="N174" s="115"/>
      <c r="O174" s="115"/>
      <c r="P174" s="115"/>
      <c r="Q174" s="115"/>
      <c r="R174" s="115"/>
      <c r="S174" s="115"/>
      <c r="T174" s="115"/>
      <c r="U174" s="115"/>
      <c r="V174" s="115"/>
      <c r="W174" s="115"/>
      <c r="X174" s="115"/>
      <c r="Y174" s="115"/>
      <c r="Z174" s="115"/>
    </row>
    <row r="175" spans="1:26" x14ac:dyDescent="0.25">
      <c r="A175" s="115"/>
      <c r="B175" s="115"/>
      <c r="C175" s="115"/>
      <c r="D175" s="115"/>
      <c r="E175" s="115"/>
      <c r="F175" s="115"/>
      <c r="G175" s="115"/>
      <c r="H175" s="115"/>
      <c r="I175" s="115"/>
      <c r="J175" s="115"/>
      <c r="K175" s="115"/>
      <c r="L175" s="115"/>
      <c r="M175" s="115"/>
      <c r="N175" s="115"/>
      <c r="O175" s="115"/>
      <c r="P175" s="115"/>
      <c r="Q175" s="115"/>
      <c r="R175" s="115"/>
      <c r="S175" s="115"/>
      <c r="T175" s="115"/>
      <c r="U175" s="115"/>
      <c r="V175" s="115"/>
      <c r="W175" s="115"/>
      <c r="X175" s="115"/>
      <c r="Y175" s="115"/>
      <c r="Z175" s="115"/>
    </row>
    <row r="176" spans="1:26" x14ac:dyDescent="0.25">
      <c r="A176" s="115"/>
      <c r="B176" s="115"/>
      <c r="C176" s="115"/>
      <c r="D176" s="115"/>
      <c r="E176" s="115"/>
      <c r="F176" s="115"/>
      <c r="G176" s="115"/>
      <c r="H176" s="115"/>
      <c r="I176" s="115"/>
      <c r="J176" s="115"/>
      <c r="K176" s="115"/>
      <c r="L176" s="115"/>
      <c r="M176" s="115"/>
      <c r="N176" s="115"/>
      <c r="O176" s="115"/>
      <c r="P176" s="115"/>
      <c r="Q176" s="115"/>
      <c r="R176" s="115"/>
      <c r="S176" s="115"/>
      <c r="T176" s="115"/>
      <c r="U176" s="115"/>
      <c r="V176" s="115"/>
      <c r="W176" s="115"/>
      <c r="X176" s="115"/>
      <c r="Y176" s="115"/>
      <c r="Z176" s="115"/>
    </row>
    <row r="177" spans="1:26" x14ac:dyDescent="0.25">
      <c r="A177" s="115"/>
      <c r="B177" s="115"/>
      <c r="C177" s="115"/>
      <c r="D177" s="115"/>
      <c r="E177" s="115"/>
      <c r="F177" s="115"/>
      <c r="G177" s="115"/>
      <c r="H177" s="115"/>
      <c r="I177" s="115"/>
      <c r="J177" s="115"/>
      <c r="K177" s="115"/>
      <c r="L177" s="115"/>
      <c r="M177" s="115"/>
      <c r="N177" s="115"/>
      <c r="O177" s="115"/>
      <c r="P177" s="115"/>
      <c r="Q177" s="115"/>
      <c r="R177" s="115"/>
      <c r="S177" s="115"/>
      <c r="T177" s="115"/>
      <c r="U177" s="115"/>
      <c r="V177" s="115"/>
      <c r="W177" s="115"/>
      <c r="X177" s="115"/>
      <c r="Y177" s="115"/>
      <c r="Z177" s="115"/>
    </row>
    <row r="178" spans="1:26" x14ac:dyDescent="0.25">
      <c r="A178" s="115"/>
      <c r="B178" s="115"/>
      <c r="C178" s="115"/>
      <c r="D178" s="115"/>
      <c r="E178" s="115"/>
      <c r="F178" s="115"/>
      <c r="G178" s="115"/>
      <c r="H178" s="115"/>
      <c r="I178" s="115"/>
      <c r="J178" s="115"/>
      <c r="K178" s="115"/>
      <c r="L178" s="115"/>
      <c r="M178" s="115"/>
      <c r="N178" s="115"/>
      <c r="O178" s="115"/>
      <c r="P178" s="115"/>
      <c r="Q178" s="115"/>
      <c r="R178" s="115"/>
      <c r="S178" s="115"/>
      <c r="T178" s="115"/>
      <c r="U178" s="115"/>
      <c r="V178" s="115"/>
      <c r="W178" s="115"/>
      <c r="X178" s="115"/>
      <c r="Y178" s="115"/>
      <c r="Z178" s="115"/>
    </row>
    <row r="179" spans="1:26" x14ac:dyDescent="0.25">
      <c r="A179" s="115"/>
      <c r="B179" s="115"/>
      <c r="C179" s="115"/>
      <c r="D179" s="115"/>
      <c r="E179" s="115"/>
      <c r="F179" s="115"/>
      <c r="G179" s="115"/>
      <c r="H179" s="115"/>
      <c r="I179" s="115"/>
      <c r="J179" s="115"/>
      <c r="K179" s="115"/>
      <c r="L179" s="115"/>
      <c r="M179" s="115"/>
      <c r="N179" s="115"/>
      <c r="O179" s="115"/>
      <c r="P179" s="115"/>
      <c r="Q179" s="115"/>
      <c r="R179" s="115"/>
      <c r="S179" s="115"/>
      <c r="T179" s="115"/>
      <c r="U179" s="115"/>
      <c r="V179" s="115"/>
      <c r="W179" s="115"/>
      <c r="X179" s="115"/>
      <c r="Y179" s="115"/>
      <c r="Z179" s="115"/>
    </row>
    <row r="180" spans="1:26" x14ac:dyDescent="0.25">
      <c r="A180" s="115"/>
      <c r="B180" s="115"/>
      <c r="C180" s="115"/>
      <c r="D180" s="115"/>
      <c r="E180" s="115"/>
      <c r="F180" s="115"/>
      <c r="G180" s="115"/>
      <c r="H180" s="115"/>
      <c r="I180" s="115"/>
      <c r="J180" s="115"/>
      <c r="K180" s="115"/>
      <c r="L180" s="115"/>
      <c r="M180" s="115"/>
      <c r="N180" s="115"/>
      <c r="O180" s="115"/>
      <c r="P180" s="115"/>
      <c r="Q180" s="115"/>
      <c r="R180" s="115"/>
      <c r="S180" s="115"/>
      <c r="T180" s="115"/>
      <c r="U180" s="115"/>
      <c r="V180" s="115"/>
      <c r="W180" s="115"/>
      <c r="X180" s="115"/>
      <c r="Y180" s="115"/>
      <c r="Z180" s="115"/>
    </row>
    <row r="181" spans="1:26" x14ac:dyDescent="0.25">
      <c r="A181" s="115"/>
      <c r="B181" s="115"/>
      <c r="C181" s="115"/>
      <c r="D181" s="115"/>
      <c r="E181" s="115"/>
      <c r="F181" s="115"/>
      <c r="G181" s="115"/>
      <c r="H181" s="115"/>
      <c r="I181" s="115"/>
      <c r="J181" s="115"/>
      <c r="K181" s="115"/>
      <c r="L181" s="115"/>
      <c r="M181" s="115"/>
      <c r="N181" s="115"/>
      <c r="O181" s="115"/>
      <c r="P181" s="115"/>
      <c r="Q181" s="115"/>
      <c r="R181" s="115"/>
      <c r="S181" s="115"/>
      <c r="T181" s="115"/>
      <c r="U181" s="115"/>
      <c r="V181" s="115"/>
      <c r="W181" s="115"/>
      <c r="X181" s="115"/>
      <c r="Y181" s="115"/>
      <c r="Z181" s="115"/>
    </row>
    <row r="182" spans="1:26" x14ac:dyDescent="0.25">
      <c r="A182" s="115"/>
      <c r="B182" s="115"/>
      <c r="C182" s="115"/>
      <c r="D182" s="115"/>
      <c r="E182" s="115"/>
      <c r="F182" s="115"/>
      <c r="G182" s="115"/>
      <c r="H182" s="115"/>
      <c r="I182" s="115"/>
      <c r="J182" s="115"/>
      <c r="K182" s="115"/>
      <c r="L182" s="115"/>
      <c r="M182" s="115"/>
      <c r="N182" s="115"/>
      <c r="O182" s="115"/>
      <c r="P182" s="115"/>
      <c r="Q182" s="115"/>
      <c r="R182" s="115"/>
      <c r="S182" s="115"/>
      <c r="T182" s="115"/>
      <c r="U182" s="115"/>
      <c r="V182" s="115"/>
      <c r="W182" s="115"/>
      <c r="X182" s="115"/>
      <c r="Y182" s="115"/>
      <c r="Z182" s="115"/>
    </row>
    <row r="183" spans="1:26" x14ac:dyDescent="0.25">
      <c r="A183" s="115"/>
      <c r="B183" s="115"/>
      <c r="C183" s="115"/>
      <c r="D183" s="115"/>
      <c r="E183" s="115"/>
      <c r="F183" s="115"/>
      <c r="G183" s="115"/>
      <c r="H183" s="115"/>
      <c r="I183" s="115"/>
      <c r="J183" s="115"/>
      <c r="K183" s="115"/>
      <c r="L183" s="115"/>
      <c r="M183" s="115"/>
      <c r="N183" s="115"/>
      <c r="O183" s="115"/>
      <c r="P183" s="115"/>
      <c r="Q183" s="115"/>
      <c r="R183" s="115"/>
      <c r="S183" s="115"/>
      <c r="T183" s="115"/>
      <c r="U183" s="115"/>
      <c r="V183" s="115"/>
      <c r="W183" s="115"/>
      <c r="X183" s="115"/>
      <c r="Y183" s="115"/>
      <c r="Z183" s="115"/>
    </row>
    <row r="184" spans="1:26" x14ac:dyDescent="0.25">
      <c r="A184" s="115"/>
      <c r="B184" s="115"/>
      <c r="C184" s="115"/>
      <c r="D184" s="115"/>
      <c r="E184" s="115"/>
      <c r="F184" s="115"/>
      <c r="G184" s="115"/>
      <c r="H184" s="115"/>
      <c r="I184" s="115"/>
      <c r="J184" s="115"/>
      <c r="K184" s="115"/>
      <c r="L184" s="115"/>
      <c r="M184" s="115"/>
      <c r="N184" s="115"/>
      <c r="O184" s="115"/>
      <c r="P184" s="115"/>
      <c r="Q184" s="115"/>
      <c r="R184" s="115"/>
      <c r="S184" s="115"/>
      <c r="T184" s="115"/>
      <c r="U184" s="115"/>
      <c r="V184" s="115"/>
      <c r="W184" s="115"/>
      <c r="X184" s="115"/>
      <c r="Y184" s="115"/>
      <c r="Z184" s="115"/>
    </row>
    <row r="185" spans="1:26" x14ac:dyDescent="0.25">
      <c r="A185" s="115"/>
      <c r="B185" s="115"/>
      <c r="C185" s="115"/>
      <c r="D185" s="115"/>
      <c r="E185" s="115"/>
      <c r="F185" s="115"/>
      <c r="G185" s="115"/>
      <c r="H185" s="115"/>
      <c r="I185" s="115"/>
      <c r="J185" s="115"/>
      <c r="K185" s="115"/>
      <c r="L185" s="115"/>
      <c r="M185" s="115"/>
      <c r="N185" s="115"/>
      <c r="O185" s="115"/>
      <c r="P185" s="115"/>
      <c r="Q185" s="115"/>
      <c r="R185" s="115"/>
      <c r="S185" s="115"/>
      <c r="T185" s="115"/>
      <c r="U185" s="115"/>
      <c r="V185" s="115"/>
      <c r="W185" s="115"/>
      <c r="X185" s="115"/>
      <c r="Y185" s="115"/>
      <c r="Z185" s="115"/>
    </row>
    <row r="186" spans="1:26" x14ac:dyDescent="0.25">
      <c r="A186" s="115"/>
      <c r="B186" s="115"/>
      <c r="C186" s="115"/>
      <c r="D186" s="115"/>
      <c r="E186" s="115"/>
      <c r="F186" s="115"/>
      <c r="G186" s="115"/>
      <c r="H186" s="115"/>
      <c r="I186" s="115"/>
      <c r="J186" s="115"/>
      <c r="K186" s="115"/>
      <c r="L186" s="115"/>
      <c r="M186" s="115"/>
      <c r="N186" s="115"/>
      <c r="O186" s="115"/>
      <c r="P186" s="115"/>
      <c r="Q186" s="115"/>
      <c r="R186" s="115"/>
      <c r="S186" s="115"/>
      <c r="T186" s="115"/>
      <c r="U186" s="115"/>
      <c r="V186" s="115"/>
      <c r="W186" s="115"/>
      <c r="X186" s="115"/>
      <c r="Y186" s="115"/>
      <c r="Z186" s="115"/>
    </row>
    <row r="187" spans="1:26" x14ac:dyDescent="0.25">
      <c r="A187" s="115"/>
      <c r="B187" s="115"/>
      <c r="C187" s="115"/>
      <c r="D187" s="115"/>
      <c r="E187" s="115"/>
      <c r="F187" s="115"/>
      <c r="G187" s="115"/>
      <c r="H187" s="115"/>
      <c r="I187" s="115"/>
      <c r="J187" s="115"/>
      <c r="K187" s="115"/>
      <c r="L187" s="115"/>
      <c r="M187" s="115"/>
      <c r="N187" s="115"/>
      <c r="O187" s="115"/>
      <c r="P187" s="115"/>
      <c r="Q187" s="115"/>
      <c r="R187" s="115"/>
      <c r="S187" s="115"/>
      <c r="T187" s="115"/>
      <c r="U187" s="115"/>
      <c r="V187" s="115"/>
      <c r="W187" s="115"/>
      <c r="X187" s="115"/>
      <c r="Y187" s="115"/>
      <c r="Z187" s="115"/>
    </row>
    <row r="188" spans="1:26" x14ac:dyDescent="0.25">
      <c r="A188" s="115"/>
      <c r="B188" s="115"/>
      <c r="C188" s="115"/>
      <c r="D188" s="115"/>
      <c r="E188" s="115"/>
      <c r="F188" s="115"/>
      <c r="G188" s="115"/>
      <c r="H188" s="115"/>
      <c r="I188" s="115"/>
      <c r="J188" s="115"/>
      <c r="K188" s="115"/>
      <c r="L188" s="115"/>
      <c r="M188" s="115"/>
      <c r="N188" s="115"/>
      <c r="O188" s="115"/>
      <c r="P188" s="115"/>
      <c r="Q188" s="115"/>
      <c r="R188" s="115"/>
      <c r="S188" s="115"/>
      <c r="T188" s="115"/>
      <c r="U188" s="115"/>
      <c r="V188" s="115"/>
      <c r="W188" s="115"/>
      <c r="X188" s="115"/>
      <c r="Y188" s="115"/>
      <c r="Z188" s="115"/>
    </row>
    <row r="189" spans="1:26" x14ac:dyDescent="0.25">
      <c r="A189" s="115"/>
      <c r="B189" s="115"/>
      <c r="C189" s="115"/>
      <c r="D189" s="115"/>
      <c r="E189" s="115"/>
      <c r="F189" s="115"/>
      <c r="G189" s="115"/>
      <c r="H189" s="115"/>
      <c r="I189" s="115"/>
      <c r="J189" s="115"/>
      <c r="K189" s="115"/>
      <c r="L189" s="115"/>
      <c r="M189" s="115"/>
      <c r="N189" s="115"/>
      <c r="O189" s="115"/>
      <c r="P189" s="115"/>
      <c r="Q189" s="115"/>
      <c r="R189" s="115"/>
      <c r="S189" s="115"/>
      <c r="T189" s="115"/>
      <c r="U189" s="115"/>
      <c r="V189" s="115"/>
      <c r="W189" s="115"/>
      <c r="X189" s="115"/>
      <c r="Y189" s="115"/>
      <c r="Z189" s="115"/>
    </row>
    <row r="190" spans="1:26" x14ac:dyDescent="0.25">
      <c r="A190" s="115"/>
      <c r="B190" s="115"/>
      <c r="C190" s="115"/>
      <c r="D190" s="115"/>
      <c r="E190" s="115"/>
      <c r="F190" s="115"/>
      <c r="G190" s="115"/>
      <c r="H190" s="115"/>
      <c r="I190" s="115"/>
      <c r="J190" s="115"/>
      <c r="K190" s="115"/>
      <c r="L190" s="115"/>
      <c r="M190" s="115"/>
      <c r="N190" s="115"/>
      <c r="O190" s="115"/>
      <c r="P190" s="115"/>
      <c r="Q190" s="115"/>
      <c r="R190" s="115"/>
      <c r="S190" s="115"/>
      <c r="T190" s="115"/>
      <c r="U190" s="115"/>
      <c r="V190" s="115"/>
      <c r="W190" s="115"/>
      <c r="X190" s="115"/>
      <c r="Y190" s="115"/>
      <c r="Z190" s="115"/>
    </row>
    <row r="191" spans="1:26" x14ac:dyDescent="0.25">
      <c r="A191" s="115"/>
      <c r="B191" s="115"/>
      <c r="C191" s="115"/>
      <c r="D191" s="115"/>
      <c r="E191" s="115"/>
      <c r="F191" s="115"/>
      <c r="G191" s="115"/>
      <c r="H191" s="115"/>
      <c r="I191" s="115"/>
      <c r="J191" s="115"/>
      <c r="K191" s="115"/>
      <c r="L191" s="115"/>
      <c r="M191" s="115"/>
      <c r="N191" s="115"/>
      <c r="O191" s="115"/>
      <c r="P191" s="115"/>
      <c r="Q191" s="115"/>
      <c r="R191" s="115"/>
      <c r="S191" s="115"/>
      <c r="T191" s="115"/>
      <c r="U191" s="115"/>
      <c r="V191" s="115"/>
      <c r="W191" s="115"/>
      <c r="X191" s="115"/>
      <c r="Y191" s="115"/>
      <c r="Z191" s="115"/>
    </row>
    <row r="192" spans="1:26" x14ac:dyDescent="0.25">
      <c r="A192" s="115"/>
      <c r="B192" s="115"/>
      <c r="C192" s="115"/>
      <c r="D192" s="115"/>
      <c r="E192" s="115"/>
      <c r="F192" s="115"/>
      <c r="G192" s="115"/>
      <c r="H192" s="115"/>
      <c r="I192" s="115"/>
      <c r="J192" s="115"/>
      <c r="K192" s="115"/>
      <c r="L192" s="115"/>
      <c r="M192" s="115"/>
      <c r="N192" s="115"/>
      <c r="O192" s="115"/>
      <c r="P192" s="115"/>
      <c r="Q192" s="115"/>
      <c r="R192" s="115"/>
      <c r="S192" s="115"/>
      <c r="T192" s="115"/>
      <c r="U192" s="115"/>
      <c r="V192" s="115"/>
      <c r="W192" s="115"/>
      <c r="X192" s="115"/>
      <c r="Y192" s="115"/>
      <c r="Z192" s="115"/>
    </row>
    <row r="193" spans="1:26" x14ac:dyDescent="0.25">
      <c r="A193" s="115"/>
      <c r="B193" s="115"/>
      <c r="C193" s="115"/>
      <c r="D193" s="115"/>
      <c r="E193" s="115"/>
      <c r="F193" s="115"/>
      <c r="G193" s="115"/>
      <c r="H193" s="115"/>
      <c r="I193" s="115"/>
      <c r="J193" s="115"/>
      <c r="K193" s="115"/>
      <c r="L193" s="115"/>
      <c r="M193" s="115"/>
      <c r="N193" s="115"/>
      <c r="O193" s="115"/>
      <c r="P193" s="115"/>
      <c r="Q193" s="115"/>
      <c r="R193" s="115"/>
      <c r="S193" s="115"/>
      <c r="T193" s="115"/>
      <c r="U193" s="115"/>
      <c r="V193" s="115"/>
      <c r="W193" s="115"/>
      <c r="X193" s="115"/>
      <c r="Y193" s="115"/>
      <c r="Z193" s="115"/>
    </row>
    <row r="194" spans="1:26" x14ac:dyDescent="0.25">
      <c r="A194" s="115"/>
      <c r="B194" s="115"/>
      <c r="C194" s="115"/>
      <c r="D194" s="115"/>
      <c r="E194" s="115"/>
      <c r="F194" s="115"/>
      <c r="G194" s="115"/>
      <c r="H194" s="115"/>
      <c r="I194" s="115"/>
      <c r="J194" s="115"/>
      <c r="K194" s="115"/>
      <c r="L194" s="115"/>
      <c r="M194" s="115"/>
      <c r="N194" s="115"/>
      <c r="O194" s="115"/>
      <c r="P194" s="115"/>
      <c r="Q194" s="115"/>
      <c r="R194" s="115"/>
      <c r="S194" s="115"/>
      <c r="T194" s="115"/>
      <c r="U194" s="115"/>
      <c r="V194" s="115"/>
      <c r="W194" s="115"/>
      <c r="X194" s="115"/>
      <c r="Y194" s="115"/>
      <c r="Z194" s="115"/>
    </row>
    <row r="195" spans="1:26" x14ac:dyDescent="0.25">
      <c r="A195" s="115"/>
      <c r="B195" s="115"/>
      <c r="C195" s="115"/>
      <c r="D195" s="115"/>
      <c r="E195" s="115"/>
      <c r="F195" s="115"/>
      <c r="G195" s="115"/>
      <c r="H195" s="115"/>
      <c r="I195" s="115"/>
      <c r="J195" s="115"/>
      <c r="K195" s="115"/>
      <c r="L195" s="115"/>
      <c r="M195" s="115"/>
      <c r="N195" s="115"/>
      <c r="O195" s="115"/>
      <c r="P195" s="115"/>
      <c r="Q195" s="115"/>
      <c r="R195" s="115"/>
      <c r="S195" s="115"/>
      <c r="T195" s="115"/>
      <c r="U195" s="115"/>
      <c r="V195" s="115"/>
      <c r="W195" s="115"/>
      <c r="X195" s="115"/>
      <c r="Y195" s="115"/>
      <c r="Z195" s="115"/>
    </row>
    <row r="196" spans="1:26" x14ac:dyDescent="0.25">
      <c r="A196" s="115"/>
      <c r="B196" s="115"/>
      <c r="C196" s="115"/>
      <c r="D196" s="115"/>
      <c r="E196" s="115"/>
      <c r="F196" s="115"/>
      <c r="G196" s="115"/>
      <c r="H196" s="115"/>
      <c r="I196" s="115"/>
      <c r="J196" s="115"/>
      <c r="K196" s="115"/>
      <c r="L196" s="115"/>
      <c r="M196" s="115"/>
      <c r="N196" s="115"/>
      <c r="O196" s="115"/>
      <c r="P196" s="115"/>
      <c r="Q196" s="115"/>
      <c r="R196" s="115"/>
      <c r="S196" s="115"/>
      <c r="T196" s="115"/>
      <c r="U196" s="115"/>
      <c r="V196" s="115"/>
      <c r="W196" s="115"/>
      <c r="X196" s="115"/>
      <c r="Y196" s="115"/>
      <c r="Z196" s="115"/>
    </row>
    <row r="197" spans="1:26" x14ac:dyDescent="0.25">
      <c r="A197" s="115"/>
      <c r="B197" s="115"/>
      <c r="C197" s="115"/>
      <c r="D197" s="115"/>
      <c r="E197" s="115"/>
      <c r="F197" s="115"/>
      <c r="G197" s="115"/>
      <c r="H197" s="115"/>
      <c r="I197" s="115"/>
      <c r="J197" s="115"/>
      <c r="K197" s="115"/>
      <c r="L197" s="115"/>
      <c r="M197" s="115"/>
      <c r="N197" s="115"/>
      <c r="O197" s="115"/>
      <c r="P197" s="115"/>
      <c r="Q197" s="115"/>
      <c r="R197" s="115"/>
      <c r="S197" s="115"/>
      <c r="T197" s="115"/>
      <c r="U197" s="115"/>
      <c r="V197" s="115"/>
      <c r="W197" s="115"/>
      <c r="X197" s="115"/>
      <c r="Y197" s="115"/>
      <c r="Z197" s="115"/>
    </row>
    <row r="198" spans="1:26" x14ac:dyDescent="0.25">
      <c r="A198" s="115"/>
      <c r="B198" s="115"/>
      <c r="C198" s="115"/>
      <c r="D198" s="115"/>
      <c r="E198" s="115"/>
      <c r="F198" s="115"/>
      <c r="G198" s="115"/>
      <c r="H198" s="115"/>
      <c r="I198" s="115"/>
      <c r="J198" s="115"/>
      <c r="K198" s="115"/>
      <c r="L198" s="115"/>
      <c r="M198" s="115"/>
      <c r="N198" s="115"/>
      <c r="O198" s="115"/>
      <c r="P198" s="115"/>
      <c r="Q198" s="115"/>
      <c r="R198" s="115"/>
      <c r="S198" s="115"/>
      <c r="T198" s="115"/>
      <c r="U198" s="115"/>
      <c r="V198" s="115"/>
      <c r="W198" s="115"/>
      <c r="X198" s="115"/>
      <c r="Y198" s="115"/>
      <c r="Z198" s="115"/>
    </row>
    <row r="199" spans="1:26" x14ac:dyDescent="0.25">
      <c r="A199" s="115"/>
      <c r="B199" s="115"/>
      <c r="C199" s="115"/>
      <c r="D199" s="115"/>
      <c r="E199" s="115"/>
      <c r="F199" s="115"/>
      <c r="G199" s="115"/>
      <c r="H199" s="115"/>
      <c r="I199" s="115"/>
      <c r="J199" s="115"/>
      <c r="K199" s="115"/>
      <c r="L199" s="115"/>
      <c r="M199" s="115"/>
      <c r="N199" s="115"/>
      <c r="O199" s="115"/>
      <c r="P199" s="115"/>
      <c r="Q199" s="115"/>
      <c r="R199" s="115"/>
      <c r="S199" s="115"/>
      <c r="T199" s="115"/>
      <c r="U199" s="115"/>
      <c r="V199" s="115"/>
      <c r="W199" s="115"/>
      <c r="X199" s="115"/>
      <c r="Y199" s="115"/>
      <c r="Z199" s="115"/>
    </row>
    <row r="200" spans="1:26" x14ac:dyDescent="0.25">
      <c r="A200" s="115"/>
      <c r="B200" s="115"/>
      <c r="C200" s="115"/>
      <c r="D200" s="115"/>
      <c r="E200" s="115"/>
      <c r="F200" s="115"/>
      <c r="G200" s="115"/>
      <c r="H200" s="115"/>
      <c r="I200" s="115"/>
      <c r="J200" s="115"/>
      <c r="K200" s="115"/>
      <c r="L200" s="115"/>
      <c r="M200" s="115"/>
      <c r="N200" s="115"/>
      <c r="O200" s="115"/>
      <c r="P200" s="115"/>
      <c r="Q200" s="115"/>
      <c r="R200" s="115"/>
      <c r="S200" s="115"/>
      <c r="T200" s="115"/>
      <c r="U200" s="115"/>
      <c r="V200" s="115"/>
      <c r="W200" s="115"/>
      <c r="X200" s="115"/>
      <c r="Y200" s="115"/>
      <c r="Z200" s="115"/>
    </row>
    <row r="201" spans="1:26" x14ac:dyDescent="0.25">
      <c r="A201" s="115"/>
      <c r="B201" s="115"/>
      <c r="C201" s="115"/>
      <c r="D201" s="115"/>
      <c r="E201" s="115"/>
      <c r="F201" s="115"/>
      <c r="G201" s="115"/>
      <c r="H201" s="115"/>
      <c r="I201" s="115"/>
      <c r="J201" s="115"/>
      <c r="K201" s="115"/>
      <c r="L201" s="115"/>
      <c r="M201" s="115"/>
      <c r="N201" s="115"/>
      <c r="O201" s="115"/>
      <c r="P201" s="115"/>
      <c r="Q201" s="115"/>
      <c r="R201" s="115"/>
      <c r="S201" s="115"/>
      <c r="T201" s="115"/>
      <c r="U201" s="115"/>
      <c r="V201" s="115"/>
      <c r="W201" s="115"/>
      <c r="X201" s="115"/>
      <c r="Y201" s="115"/>
      <c r="Z201" s="115"/>
    </row>
    <row r="202" spans="1:26" x14ac:dyDescent="0.25">
      <c r="A202" s="115"/>
      <c r="B202" s="115"/>
      <c r="C202" s="115"/>
      <c r="D202" s="115"/>
      <c r="E202" s="115"/>
      <c r="F202" s="115"/>
      <c r="G202" s="115"/>
      <c r="H202" s="115"/>
      <c r="I202" s="115"/>
      <c r="J202" s="115"/>
      <c r="K202" s="115"/>
      <c r="L202" s="115"/>
      <c r="M202" s="115"/>
      <c r="N202" s="115"/>
      <c r="O202" s="115"/>
      <c r="P202" s="115"/>
      <c r="Q202" s="115"/>
      <c r="R202" s="115"/>
      <c r="S202" s="115"/>
      <c r="T202" s="115"/>
      <c r="U202" s="115"/>
      <c r="V202" s="115"/>
      <c r="W202" s="115"/>
      <c r="X202" s="115"/>
      <c r="Y202" s="115"/>
      <c r="Z202" s="115"/>
    </row>
    <row r="203" spans="1:26" x14ac:dyDescent="0.25">
      <c r="A203" s="115"/>
      <c r="B203" s="115"/>
      <c r="C203" s="115"/>
      <c r="D203" s="115"/>
      <c r="E203" s="115"/>
      <c r="F203" s="115"/>
      <c r="G203" s="115"/>
      <c r="H203" s="115"/>
      <c r="I203" s="115"/>
      <c r="J203" s="115"/>
      <c r="K203" s="115"/>
      <c r="L203" s="115"/>
      <c r="M203" s="115"/>
      <c r="N203" s="115"/>
      <c r="O203" s="115"/>
      <c r="P203" s="115"/>
      <c r="Q203" s="115"/>
      <c r="R203" s="115"/>
      <c r="S203" s="115"/>
      <c r="T203" s="115"/>
      <c r="U203" s="115"/>
      <c r="V203" s="115"/>
      <c r="W203" s="115"/>
      <c r="X203" s="115"/>
      <c r="Y203" s="115"/>
      <c r="Z203" s="115"/>
    </row>
    <row r="204" spans="1:26" x14ac:dyDescent="0.25">
      <c r="A204" s="115"/>
      <c r="B204" s="115"/>
      <c r="C204" s="115"/>
      <c r="D204" s="115"/>
      <c r="E204" s="115"/>
      <c r="F204" s="115"/>
      <c r="G204" s="115"/>
      <c r="H204" s="115"/>
      <c r="I204" s="115"/>
      <c r="J204" s="115"/>
      <c r="K204" s="115"/>
      <c r="L204" s="115"/>
      <c r="M204" s="115"/>
      <c r="N204" s="115"/>
      <c r="O204" s="115"/>
      <c r="P204" s="115"/>
      <c r="Q204" s="115"/>
      <c r="R204" s="115"/>
      <c r="S204" s="115"/>
      <c r="T204" s="115"/>
      <c r="U204" s="115"/>
      <c r="V204" s="115"/>
      <c r="W204" s="115"/>
      <c r="X204" s="115"/>
      <c r="Y204" s="115"/>
      <c r="Z204" s="115"/>
    </row>
    <row r="205" spans="1:26" x14ac:dyDescent="0.25">
      <c r="A205" s="115"/>
      <c r="B205" s="115"/>
      <c r="C205" s="115"/>
      <c r="D205" s="115"/>
      <c r="E205" s="115"/>
      <c r="F205" s="115"/>
      <c r="G205" s="115"/>
      <c r="H205" s="115"/>
      <c r="I205" s="115"/>
      <c r="J205" s="115"/>
      <c r="K205" s="115"/>
      <c r="L205" s="115"/>
      <c r="M205" s="115"/>
      <c r="N205" s="115"/>
      <c r="O205" s="115"/>
      <c r="P205" s="115"/>
      <c r="Q205" s="115"/>
      <c r="R205" s="115"/>
      <c r="S205" s="115"/>
      <c r="T205" s="115"/>
      <c r="U205" s="115"/>
      <c r="V205" s="115"/>
      <c r="W205" s="115"/>
      <c r="X205" s="115"/>
      <c r="Y205" s="115"/>
      <c r="Z205" s="115"/>
    </row>
    <row r="206" spans="1:26" x14ac:dyDescent="0.25">
      <c r="A206" s="115"/>
      <c r="B206" s="115"/>
      <c r="C206" s="115"/>
      <c r="D206" s="115"/>
      <c r="E206" s="115"/>
      <c r="F206" s="115"/>
      <c r="G206" s="115"/>
      <c r="H206" s="115"/>
      <c r="I206" s="115"/>
      <c r="J206" s="115"/>
      <c r="K206" s="115"/>
      <c r="L206" s="115"/>
      <c r="M206" s="115"/>
      <c r="N206" s="115"/>
      <c r="O206" s="115"/>
      <c r="P206" s="115"/>
      <c r="Q206" s="115"/>
      <c r="R206" s="115"/>
      <c r="S206" s="115"/>
      <c r="T206" s="115"/>
      <c r="U206" s="115"/>
      <c r="V206" s="115"/>
      <c r="W206" s="115"/>
      <c r="X206" s="115"/>
      <c r="Y206" s="115"/>
      <c r="Z206" s="115"/>
    </row>
    <row r="207" spans="1:26" x14ac:dyDescent="0.25">
      <c r="A207" s="115"/>
      <c r="B207" s="115"/>
      <c r="C207" s="115"/>
      <c r="D207" s="115"/>
      <c r="E207" s="115"/>
      <c r="F207" s="115"/>
      <c r="G207" s="115"/>
      <c r="H207" s="115"/>
      <c r="I207" s="115"/>
      <c r="J207" s="115"/>
      <c r="K207" s="115"/>
      <c r="L207" s="115"/>
      <c r="M207" s="115"/>
      <c r="N207" s="115"/>
      <c r="O207" s="115"/>
      <c r="P207" s="115"/>
      <c r="Q207" s="115"/>
      <c r="R207" s="115"/>
      <c r="S207" s="115"/>
      <c r="T207" s="115"/>
      <c r="U207" s="115"/>
      <c r="V207" s="115"/>
      <c r="W207" s="115"/>
      <c r="X207" s="115"/>
      <c r="Y207" s="115"/>
      <c r="Z207" s="115"/>
    </row>
    <row r="208" spans="1:26" x14ac:dyDescent="0.25">
      <c r="A208" s="115"/>
      <c r="B208" s="115"/>
      <c r="C208" s="115"/>
      <c r="D208" s="115"/>
      <c r="E208" s="115"/>
      <c r="F208" s="115"/>
      <c r="G208" s="115"/>
      <c r="H208" s="115"/>
      <c r="I208" s="115"/>
      <c r="J208" s="115"/>
      <c r="K208" s="115"/>
      <c r="L208" s="115"/>
      <c r="M208" s="115"/>
      <c r="N208" s="115"/>
      <c r="O208" s="115"/>
      <c r="P208" s="115"/>
      <c r="Q208" s="115"/>
      <c r="R208" s="115"/>
      <c r="S208" s="115"/>
      <c r="T208" s="115"/>
      <c r="U208" s="115"/>
      <c r="V208" s="115"/>
      <c r="W208" s="115"/>
      <c r="X208" s="115"/>
      <c r="Y208" s="115"/>
      <c r="Z208" s="115"/>
    </row>
    <row r="209" spans="1:26" x14ac:dyDescent="0.25">
      <c r="A209" s="115"/>
      <c r="B209" s="115"/>
      <c r="C209" s="115"/>
      <c r="D209" s="115"/>
      <c r="E209" s="115"/>
      <c r="F209" s="115"/>
      <c r="G209" s="115"/>
      <c r="H209" s="115"/>
      <c r="I209" s="115"/>
      <c r="J209" s="115"/>
      <c r="K209" s="115"/>
      <c r="L209" s="115"/>
      <c r="M209" s="115"/>
      <c r="N209" s="115"/>
      <c r="O209" s="115"/>
      <c r="P209" s="115"/>
      <c r="Q209" s="115"/>
      <c r="R209" s="115"/>
      <c r="S209" s="115"/>
      <c r="T209" s="115"/>
      <c r="U209" s="115"/>
      <c r="V209" s="115"/>
      <c r="W209" s="115"/>
      <c r="X209" s="115"/>
      <c r="Y209" s="115"/>
      <c r="Z209" s="115"/>
    </row>
    <row r="210" spans="1:26" x14ac:dyDescent="0.25">
      <c r="A210" s="115"/>
      <c r="B210" s="115"/>
      <c r="C210" s="115"/>
      <c r="D210" s="115"/>
      <c r="E210" s="115"/>
      <c r="F210" s="115"/>
      <c r="G210" s="115"/>
      <c r="H210" s="115"/>
      <c r="I210" s="115"/>
      <c r="J210" s="115"/>
      <c r="K210" s="115"/>
      <c r="L210" s="115"/>
      <c r="M210" s="115"/>
      <c r="N210" s="115"/>
      <c r="O210" s="115"/>
      <c r="P210" s="115"/>
      <c r="Q210" s="115"/>
      <c r="R210" s="115"/>
      <c r="S210" s="115"/>
      <c r="T210" s="115"/>
      <c r="U210" s="115"/>
      <c r="V210" s="115"/>
      <c r="W210" s="115"/>
      <c r="X210" s="115"/>
      <c r="Y210" s="115"/>
      <c r="Z210" s="115"/>
    </row>
    <row r="211" spans="1:26" x14ac:dyDescent="0.25">
      <c r="A211" s="115"/>
      <c r="B211" s="115"/>
      <c r="C211" s="115"/>
      <c r="D211" s="115"/>
      <c r="E211" s="115"/>
      <c r="F211" s="115"/>
      <c r="G211" s="115"/>
      <c r="H211" s="115"/>
      <c r="I211" s="115"/>
      <c r="J211" s="115"/>
      <c r="K211" s="115"/>
      <c r="L211" s="115"/>
      <c r="M211" s="115"/>
      <c r="N211" s="115"/>
      <c r="O211" s="115"/>
      <c r="P211" s="115"/>
      <c r="Q211" s="115"/>
      <c r="R211" s="115"/>
      <c r="S211" s="115"/>
      <c r="T211" s="115"/>
      <c r="U211" s="115"/>
      <c r="V211" s="115"/>
      <c r="W211" s="115"/>
      <c r="X211" s="115"/>
      <c r="Y211" s="115"/>
      <c r="Z211" s="115"/>
    </row>
    <row r="212" spans="1:26" x14ac:dyDescent="0.25">
      <c r="A212" s="115"/>
      <c r="B212" s="115"/>
      <c r="C212" s="115"/>
      <c r="D212" s="115"/>
      <c r="E212" s="115"/>
      <c r="F212" s="115"/>
      <c r="G212" s="115"/>
      <c r="H212" s="115"/>
      <c r="I212" s="115"/>
      <c r="J212" s="115"/>
      <c r="K212" s="115"/>
      <c r="L212" s="115"/>
      <c r="M212" s="115"/>
      <c r="N212" s="115"/>
      <c r="O212" s="115"/>
      <c r="P212" s="115"/>
      <c r="Q212" s="115"/>
      <c r="R212" s="115"/>
      <c r="S212" s="115"/>
      <c r="T212" s="115"/>
      <c r="U212" s="115"/>
      <c r="V212" s="115"/>
      <c r="W212" s="115"/>
      <c r="X212" s="115"/>
      <c r="Y212" s="115"/>
      <c r="Z212" s="115"/>
    </row>
    <row r="213" spans="1:26" x14ac:dyDescent="0.25">
      <c r="A213" s="115"/>
      <c r="B213" s="115"/>
      <c r="C213" s="115"/>
      <c r="D213" s="115"/>
      <c r="E213" s="115"/>
      <c r="F213" s="115"/>
      <c r="G213" s="115"/>
      <c r="H213" s="115"/>
      <c r="I213" s="115"/>
      <c r="J213" s="115"/>
      <c r="K213" s="115"/>
      <c r="L213" s="115"/>
      <c r="M213" s="115"/>
      <c r="N213" s="115"/>
      <c r="O213" s="115"/>
      <c r="P213" s="115"/>
      <c r="Q213" s="115"/>
      <c r="R213" s="115"/>
      <c r="S213" s="115"/>
      <c r="T213" s="115"/>
      <c r="U213" s="115"/>
      <c r="V213" s="115"/>
      <c r="W213" s="115"/>
      <c r="X213" s="115"/>
      <c r="Y213" s="115"/>
      <c r="Z213" s="115"/>
    </row>
    <row r="214" spans="1:26" x14ac:dyDescent="0.25">
      <c r="A214" s="115"/>
      <c r="B214" s="115"/>
      <c r="C214" s="115"/>
      <c r="D214" s="115"/>
      <c r="E214" s="115"/>
      <c r="F214" s="115"/>
      <c r="G214" s="115"/>
      <c r="H214" s="115"/>
      <c r="I214" s="115"/>
      <c r="J214" s="115"/>
      <c r="K214" s="115"/>
      <c r="L214" s="115"/>
      <c r="M214" s="115"/>
      <c r="N214" s="115"/>
      <c r="O214" s="115"/>
      <c r="P214" s="115"/>
      <c r="Q214" s="115"/>
      <c r="R214" s="115"/>
      <c r="S214" s="115"/>
      <c r="T214" s="115"/>
      <c r="U214" s="115"/>
      <c r="V214" s="115"/>
      <c r="W214" s="115"/>
      <c r="X214" s="115"/>
      <c r="Y214" s="115"/>
      <c r="Z214" s="115"/>
    </row>
    <row r="215" spans="1:26" x14ac:dyDescent="0.25">
      <c r="A215" s="115"/>
      <c r="B215" s="115"/>
      <c r="C215" s="115"/>
      <c r="D215" s="115"/>
      <c r="E215" s="115"/>
      <c r="F215" s="115"/>
      <c r="G215" s="115"/>
      <c r="H215" s="115"/>
      <c r="I215" s="115"/>
      <c r="J215" s="115"/>
      <c r="K215" s="115"/>
      <c r="L215" s="115"/>
      <c r="M215" s="115"/>
      <c r="N215" s="115"/>
      <c r="O215" s="115"/>
      <c r="P215" s="115"/>
      <c r="Q215" s="115"/>
      <c r="R215" s="115"/>
      <c r="S215" s="115"/>
      <c r="T215" s="115"/>
      <c r="U215" s="115"/>
      <c r="V215" s="115"/>
      <c r="W215" s="115"/>
      <c r="X215" s="115"/>
      <c r="Y215" s="115"/>
      <c r="Z215" s="115"/>
    </row>
    <row r="216" spans="1:26" x14ac:dyDescent="0.25">
      <c r="A216" s="115"/>
      <c r="B216" s="115"/>
      <c r="C216" s="115"/>
      <c r="D216" s="115"/>
      <c r="E216" s="115"/>
      <c r="F216" s="115"/>
      <c r="G216" s="115"/>
      <c r="H216" s="115"/>
      <c r="I216" s="115"/>
      <c r="J216" s="115"/>
      <c r="K216" s="115"/>
      <c r="L216" s="115"/>
      <c r="M216" s="115"/>
      <c r="N216" s="115"/>
      <c r="O216" s="115"/>
      <c r="P216" s="115"/>
      <c r="Q216" s="115"/>
      <c r="R216" s="115"/>
      <c r="S216" s="115"/>
      <c r="T216" s="115"/>
      <c r="U216" s="115"/>
      <c r="V216" s="115"/>
      <c r="W216" s="115"/>
      <c r="X216" s="115"/>
      <c r="Y216" s="115"/>
      <c r="Z216" s="115"/>
    </row>
    <row r="217" spans="1:26" x14ac:dyDescent="0.25">
      <c r="A217" s="115"/>
      <c r="B217" s="115"/>
      <c r="C217" s="115"/>
      <c r="D217" s="115"/>
      <c r="E217" s="115"/>
      <c r="F217" s="115"/>
      <c r="G217" s="115"/>
      <c r="H217" s="115"/>
      <c r="I217" s="115"/>
      <c r="J217" s="115"/>
      <c r="K217" s="115"/>
      <c r="L217" s="115"/>
      <c r="M217" s="115"/>
      <c r="N217" s="115"/>
      <c r="O217" s="115"/>
      <c r="P217" s="115"/>
      <c r="Q217" s="115"/>
      <c r="R217" s="115"/>
      <c r="S217" s="115"/>
      <c r="T217" s="115"/>
      <c r="U217" s="115"/>
      <c r="V217" s="115"/>
      <c r="W217" s="115"/>
      <c r="X217" s="115"/>
      <c r="Y217" s="115"/>
      <c r="Z217" s="115"/>
    </row>
    <row r="218" spans="1:26" x14ac:dyDescent="0.25">
      <c r="A218" s="115"/>
      <c r="B218" s="115"/>
      <c r="C218" s="115"/>
      <c r="D218" s="115"/>
      <c r="E218" s="115"/>
      <c r="F218" s="115"/>
      <c r="G218" s="115"/>
      <c r="H218" s="115"/>
      <c r="I218" s="115"/>
      <c r="J218" s="115"/>
      <c r="K218" s="115"/>
      <c r="L218" s="115"/>
      <c r="M218" s="115"/>
      <c r="N218" s="115"/>
      <c r="O218" s="115"/>
      <c r="P218" s="115"/>
      <c r="Q218" s="115"/>
      <c r="R218" s="115"/>
      <c r="S218" s="115"/>
      <c r="T218" s="115"/>
      <c r="U218" s="115"/>
      <c r="V218" s="115"/>
      <c r="W218" s="115"/>
      <c r="X218" s="115"/>
      <c r="Y218" s="115"/>
      <c r="Z218" s="115"/>
    </row>
    <row r="219" spans="1:26" x14ac:dyDescent="0.25">
      <c r="A219" s="115"/>
      <c r="B219" s="115"/>
      <c r="C219" s="115"/>
      <c r="D219" s="115"/>
      <c r="E219" s="115"/>
      <c r="F219" s="115"/>
      <c r="G219" s="115"/>
      <c r="H219" s="115"/>
      <c r="I219" s="115"/>
      <c r="J219" s="115"/>
      <c r="K219" s="115"/>
      <c r="L219" s="115"/>
      <c r="M219" s="115"/>
      <c r="N219" s="115"/>
      <c r="O219" s="115"/>
      <c r="P219" s="115"/>
      <c r="Q219" s="115"/>
      <c r="R219" s="115"/>
      <c r="S219" s="115"/>
      <c r="T219" s="115"/>
      <c r="U219" s="115"/>
      <c r="V219" s="115"/>
      <c r="W219" s="115"/>
      <c r="X219" s="115"/>
      <c r="Y219" s="115"/>
      <c r="Z219" s="115"/>
    </row>
    <row r="220" spans="1:26" x14ac:dyDescent="0.25">
      <c r="A220" s="115"/>
      <c r="B220" s="115"/>
      <c r="C220" s="115"/>
      <c r="D220" s="115"/>
      <c r="E220" s="115"/>
      <c r="F220" s="115"/>
      <c r="G220" s="115"/>
      <c r="H220" s="115"/>
      <c r="I220" s="115"/>
      <c r="J220" s="115"/>
      <c r="K220" s="115"/>
      <c r="L220" s="115"/>
      <c r="M220" s="115"/>
      <c r="N220" s="115"/>
      <c r="O220" s="115"/>
      <c r="P220" s="115"/>
      <c r="Q220" s="115"/>
      <c r="R220" s="115"/>
      <c r="S220" s="115"/>
      <c r="T220" s="115"/>
      <c r="U220" s="115"/>
      <c r="V220" s="115"/>
      <c r="W220" s="115"/>
      <c r="X220" s="115"/>
      <c r="Y220" s="115"/>
      <c r="Z220" s="115"/>
    </row>
    <row r="221" spans="1:26" x14ac:dyDescent="0.25">
      <c r="A221" s="115"/>
      <c r="B221" s="115"/>
      <c r="C221" s="115"/>
      <c r="D221" s="115"/>
      <c r="E221" s="115"/>
      <c r="F221" s="115"/>
      <c r="G221" s="115"/>
      <c r="H221" s="115"/>
      <c r="I221" s="115"/>
      <c r="J221" s="115"/>
      <c r="K221" s="115"/>
      <c r="L221" s="115"/>
      <c r="M221" s="115"/>
      <c r="N221" s="115"/>
      <c r="O221" s="115"/>
      <c r="P221" s="115"/>
      <c r="Q221" s="115"/>
      <c r="R221" s="115"/>
      <c r="S221" s="115"/>
      <c r="T221" s="115"/>
      <c r="U221" s="115"/>
      <c r="V221" s="115"/>
      <c r="W221" s="115"/>
      <c r="X221" s="115"/>
      <c r="Y221" s="115"/>
      <c r="Z221" s="115"/>
    </row>
    <row r="222" spans="1:26" x14ac:dyDescent="0.25">
      <c r="A222" s="115"/>
      <c r="B222" s="115"/>
      <c r="C222" s="115"/>
      <c r="D222" s="115"/>
      <c r="E222" s="115"/>
      <c r="F222" s="115"/>
      <c r="G222" s="115"/>
      <c r="H222" s="115"/>
      <c r="I222" s="115"/>
      <c r="J222" s="115"/>
      <c r="K222" s="115"/>
      <c r="L222" s="115"/>
      <c r="M222" s="115"/>
      <c r="N222" s="115"/>
      <c r="O222" s="115"/>
      <c r="P222" s="115"/>
      <c r="Q222" s="115"/>
      <c r="R222" s="115"/>
      <c r="S222" s="115"/>
      <c r="T222" s="115"/>
      <c r="U222" s="115"/>
      <c r="V222" s="115"/>
      <c r="W222" s="115"/>
      <c r="X222" s="115"/>
      <c r="Y222" s="115"/>
      <c r="Z222" s="115"/>
    </row>
    <row r="223" spans="1:26" x14ac:dyDescent="0.25">
      <c r="A223" s="115"/>
      <c r="B223" s="115"/>
      <c r="C223" s="115"/>
      <c r="D223" s="115"/>
      <c r="E223" s="115"/>
      <c r="F223" s="115"/>
      <c r="G223" s="115"/>
      <c r="H223" s="115"/>
      <c r="I223" s="115"/>
      <c r="J223" s="115"/>
      <c r="K223" s="115"/>
      <c r="L223" s="115"/>
      <c r="M223" s="115"/>
      <c r="N223" s="115"/>
      <c r="O223" s="115"/>
      <c r="P223" s="115"/>
      <c r="Q223" s="115"/>
      <c r="R223" s="115"/>
      <c r="S223" s="115"/>
      <c r="T223" s="115"/>
      <c r="U223" s="115"/>
      <c r="V223" s="115"/>
      <c r="W223" s="115"/>
      <c r="X223" s="115"/>
      <c r="Y223" s="115"/>
      <c r="Z223" s="115"/>
    </row>
    <row r="224" spans="1:26" x14ac:dyDescent="0.25">
      <c r="A224" s="115"/>
      <c r="B224" s="115"/>
      <c r="C224" s="115"/>
      <c r="D224" s="115"/>
      <c r="E224" s="115"/>
      <c r="F224" s="115"/>
      <c r="G224" s="115"/>
      <c r="H224" s="115"/>
      <c r="I224" s="115"/>
      <c r="J224" s="115"/>
      <c r="K224" s="115"/>
      <c r="L224" s="115"/>
      <c r="M224" s="115"/>
      <c r="N224" s="115"/>
      <c r="O224" s="115"/>
      <c r="P224" s="115"/>
      <c r="Q224" s="115"/>
      <c r="R224" s="115"/>
      <c r="S224" s="115"/>
      <c r="T224" s="115"/>
      <c r="U224" s="115"/>
      <c r="V224" s="115"/>
      <c r="W224" s="115"/>
      <c r="X224" s="115"/>
      <c r="Y224" s="115"/>
      <c r="Z224" s="115"/>
    </row>
    <row r="225" spans="1:26" x14ac:dyDescent="0.25">
      <c r="A225" s="115"/>
      <c r="B225" s="115"/>
      <c r="C225" s="115"/>
      <c r="D225" s="115"/>
      <c r="E225" s="115"/>
      <c r="F225" s="115"/>
      <c r="G225" s="115"/>
      <c r="H225" s="115"/>
      <c r="I225" s="115"/>
      <c r="J225" s="115"/>
      <c r="K225" s="115"/>
      <c r="L225" s="115"/>
      <c r="M225" s="115"/>
      <c r="N225" s="115"/>
      <c r="O225" s="115"/>
      <c r="P225" s="115"/>
      <c r="Q225" s="115"/>
      <c r="R225" s="115"/>
      <c r="S225" s="115"/>
      <c r="T225" s="115"/>
      <c r="U225" s="115"/>
      <c r="V225" s="115"/>
      <c r="W225" s="115"/>
      <c r="X225" s="115"/>
      <c r="Y225" s="115"/>
      <c r="Z225" s="115"/>
    </row>
    <row r="226" spans="1:26" x14ac:dyDescent="0.25">
      <c r="A226" s="115"/>
      <c r="B226" s="115"/>
      <c r="C226" s="115"/>
      <c r="D226" s="115"/>
      <c r="E226" s="115"/>
      <c r="F226" s="115"/>
      <c r="G226" s="115"/>
      <c r="H226" s="115"/>
      <c r="I226" s="115"/>
      <c r="J226" s="115"/>
      <c r="K226" s="115"/>
      <c r="L226" s="115"/>
      <c r="M226" s="115"/>
      <c r="N226" s="115"/>
      <c r="O226" s="115"/>
      <c r="P226" s="115"/>
      <c r="Q226" s="115"/>
      <c r="R226" s="115"/>
      <c r="S226" s="115"/>
      <c r="T226" s="115"/>
      <c r="U226" s="115"/>
      <c r="V226" s="115"/>
      <c r="W226" s="115"/>
      <c r="X226" s="115"/>
      <c r="Y226" s="115"/>
      <c r="Z226" s="115"/>
    </row>
    <row r="227" spans="1:26" x14ac:dyDescent="0.25">
      <c r="A227" s="115"/>
      <c r="B227" s="115"/>
      <c r="C227" s="115"/>
      <c r="D227" s="115"/>
      <c r="E227" s="115"/>
      <c r="F227" s="115"/>
      <c r="G227" s="115"/>
      <c r="H227" s="115"/>
      <c r="I227" s="115"/>
      <c r="J227" s="115"/>
      <c r="K227" s="115"/>
      <c r="L227" s="115"/>
      <c r="M227" s="115"/>
      <c r="N227" s="115"/>
      <c r="O227" s="115"/>
      <c r="P227" s="115"/>
      <c r="Q227" s="115"/>
      <c r="R227" s="115"/>
      <c r="S227" s="115"/>
      <c r="T227" s="115"/>
      <c r="U227" s="115"/>
      <c r="V227" s="115"/>
      <c r="W227" s="115"/>
      <c r="X227" s="115"/>
      <c r="Y227" s="115"/>
      <c r="Z227" s="115"/>
    </row>
    <row r="228" spans="1:26" x14ac:dyDescent="0.25">
      <c r="A228" s="115"/>
      <c r="B228" s="115"/>
      <c r="C228" s="115"/>
      <c r="D228" s="115"/>
      <c r="E228" s="115"/>
      <c r="F228" s="115"/>
      <c r="G228" s="115"/>
      <c r="H228" s="115"/>
      <c r="I228" s="115"/>
      <c r="J228" s="115"/>
      <c r="K228" s="115"/>
      <c r="L228" s="115"/>
      <c r="M228" s="115"/>
      <c r="N228" s="115"/>
      <c r="O228" s="115"/>
      <c r="P228" s="115"/>
      <c r="Q228" s="115"/>
      <c r="R228" s="115"/>
      <c r="S228" s="115"/>
      <c r="T228" s="115"/>
      <c r="U228" s="115"/>
      <c r="V228" s="115"/>
      <c r="W228" s="115"/>
      <c r="X228" s="115"/>
      <c r="Y228" s="115"/>
      <c r="Z228" s="115"/>
    </row>
    <row r="229" spans="1:26" x14ac:dyDescent="0.25">
      <c r="A229" s="115"/>
      <c r="B229" s="115"/>
      <c r="C229" s="115"/>
      <c r="D229" s="115"/>
      <c r="E229" s="115"/>
      <c r="F229" s="115"/>
      <c r="G229" s="115"/>
      <c r="H229" s="115"/>
      <c r="I229" s="115"/>
      <c r="J229" s="115"/>
      <c r="K229" s="115"/>
      <c r="L229" s="115"/>
      <c r="M229" s="115"/>
      <c r="N229" s="115"/>
      <c r="O229" s="115"/>
      <c r="P229" s="115"/>
      <c r="Q229" s="115"/>
      <c r="R229" s="115"/>
      <c r="S229" s="115"/>
      <c r="T229" s="115"/>
      <c r="U229" s="115"/>
      <c r="V229" s="115"/>
      <c r="W229" s="115"/>
      <c r="X229" s="115"/>
      <c r="Y229" s="115"/>
      <c r="Z229" s="115"/>
    </row>
    <row r="230" spans="1:26" x14ac:dyDescent="0.25">
      <c r="A230" s="115"/>
      <c r="B230" s="115"/>
      <c r="C230" s="115"/>
      <c r="D230" s="115"/>
      <c r="E230" s="115"/>
      <c r="F230" s="115"/>
      <c r="G230" s="115"/>
      <c r="H230" s="115"/>
      <c r="I230" s="115"/>
      <c r="J230" s="115"/>
      <c r="K230" s="115"/>
      <c r="L230" s="115"/>
      <c r="M230" s="115"/>
      <c r="N230" s="115"/>
      <c r="O230" s="115"/>
      <c r="P230" s="115"/>
      <c r="Q230" s="115"/>
      <c r="R230" s="115"/>
      <c r="S230" s="115"/>
      <c r="T230" s="115"/>
      <c r="U230" s="115"/>
      <c r="V230" s="115"/>
      <c r="W230" s="115"/>
      <c r="X230" s="115"/>
      <c r="Y230" s="115"/>
      <c r="Z230" s="115"/>
    </row>
    <row r="231" spans="1:26" x14ac:dyDescent="0.25">
      <c r="A231" s="115"/>
      <c r="B231" s="115"/>
      <c r="C231" s="115"/>
      <c r="D231" s="115"/>
      <c r="E231" s="115"/>
      <c r="F231" s="115"/>
      <c r="G231" s="115"/>
      <c r="H231" s="115"/>
      <c r="I231" s="115"/>
      <c r="J231" s="115"/>
      <c r="K231" s="115"/>
      <c r="L231" s="115"/>
      <c r="M231" s="115"/>
      <c r="N231" s="115"/>
      <c r="O231" s="115"/>
      <c r="P231" s="115"/>
      <c r="Q231" s="115"/>
      <c r="R231" s="115"/>
      <c r="S231" s="115"/>
      <c r="T231" s="115"/>
      <c r="U231" s="115"/>
      <c r="V231" s="115"/>
      <c r="W231" s="115"/>
      <c r="X231" s="115"/>
      <c r="Y231" s="115"/>
      <c r="Z231" s="115"/>
    </row>
    <row r="232" spans="1:26" x14ac:dyDescent="0.25">
      <c r="A232" s="115"/>
      <c r="B232" s="115"/>
      <c r="C232" s="115"/>
      <c r="D232" s="115"/>
      <c r="E232" s="115"/>
      <c r="F232" s="115"/>
      <c r="G232" s="115"/>
      <c r="H232" s="115"/>
      <c r="I232" s="115"/>
      <c r="J232" s="115"/>
      <c r="K232" s="115"/>
      <c r="L232" s="115"/>
      <c r="M232" s="115"/>
      <c r="N232" s="115"/>
      <c r="O232" s="115"/>
      <c r="P232" s="115"/>
      <c r="Q232" s="115"/>
      <c r="R232" s="115"/>
      <c r="S232" s="115"/>
      <c r="T232" s="115"/>
      <c r="U232" s="115"/>
      <c r="V232" s="115"/>
      <c r="W232" s="115"/>
      <c r="X232" s="115"/>
      <c r="Y232" s="115"/>
      <c r="Z232" s="115"/>
    </row>
    <row r="233" spans="1:26" x14ac:dyDescent="0.25">
      <c r="A233" s="115"/>
      <c r="B233" s="115"/>
      <c r="C233" s="115"/>
      <c r="D233" s="115"/>
      <c r="E233" s="115"/>
      <c r="F233" s="115"/>
      <c r="G233" s="115"/>
      <c r="H233" s="115"/>
      <c r="I233" s="115"/>
      <c r="J233" s="115"/>
      <c r="K233" s="115"/>
      <c r="L233" s="115"/>
      <c r="M233" s="115"/>
      <c r="N233" s="115"/>
      <c r="O233" s="115"/>
      <c r="P233" s="115"/>
      <c r="Q233" s="115"/>
      <c r="R233" s="115"/>
      <c r="S233" s="115"/>
      <c r="T233" s="115"/>
      <c r="U233" s="115"/>
      <c r="V233" s="115"/>
      <c r="W233" s="115"/>
      <c r="X233" s="115"/>
      <c r="Y233" s="115"/>
      <c r="Z233" s="115"/>
    </row>
    <row r="234" spans="1:26" x14ac:dyDescent="0.25">
      <c r="A234" s="115"/>
      <c r="B234" s="115"/>
      <c r="C234" s="115"/>
      <c r="D234" s="115"/>
      <c r="E234" s="115"/>
      <c r="F234" s="115"/>
      <c r="G234" s="115"/>
      <c r="H234" s="115"/>
      <c r="I234" s="115"/>
      <c r="J234" s="115"/>
      <c r="K234" s="115"/>
      <c r="L234" s="115"/>
      <c r="M234" s="115"/>
      <c r="N234" s="115"/>
      <c r="O234" s="115"/>
      <c r="P234" s="115"/>
      <c r="Q234" s="115"/>
      <c r="R234" s="115"/>
      <c r="S234" s="115"/>
      <c r="T234" s="115"/>
      <c r="U234" s="115"/>
      <c r="V234" s="115"/>
      <c r="W234" s="115"/>
      <c r="X234" s="115"/>
      <c r="Y234" s="115"/>
      <c r="Z234" s="115"/>
    </row>
    <row r="235" spans="1:26" x14ac:dyDescent="0.25">
      <c r="A235" s="115"/>
      <c r="B235" s="115"/>
      <c r="C235" s="115"/>
      <c r="D235" s="115"/>
      <c r="E235" s="115"/>
      <c r="F235" s="115"/>
      <c r="G235" s="115"/>
      <c r="H235" s="115"/>
      <c r="I235" s="115"/>
      <c r="J235" s="115"/>
      <c r="K235" s="115"/>
      <c r="L235" s="115"/>
      <c r="M235" s="115"/>
      <c r="N235" s="115"/>
      <c r="O235" s="115"/>
      <c r="P235" s="115"/>
      <c r="Q235" s="115"/>
      <c r="R235" s="115"/>
      <c r="S235" s="115"/>
      <c r="T235" s="115"/>
      <c r="U235" s="115"/>
      <c r="V235" s="115"/>
      <c r="W235" s="115"/>
      <c r="X235" s="115"/>
      <c r="Y235" s="115"/>
      <c r="Z235" s="115"/>
    </row>
    <row r="236" spans="1:26" x14ac:dyDescent="0.25">
      <c r="A236" s="115"/>
      <c r="B236" s="115"/>
      <c r="C236" s="115"/>
      <c r="D236" s="115"/>
      <c r="E236" s="115"/>
      <c r="F236" s="115"/>
      <c r="G236" s="115"/>
      <c r="H236" s="115"/>
      <c r="I236" s="115"/>
      <c r="J236" s="115"/>
      <c r="K236" s="115"/>
      <c r="L236" s="115"/>
      <c r="M236" s="115"/>
      <c r="N236" s="115"/>
      <c r="O236" s="115"/>
      <c r="P236" s="115"/>
      <c r="Q236" s="115"/>
      <c r="R236" s="115"/>
      <c r="S236" s="115"/>
      <c r="T236" s="115"/>
      <c r="U236" s="115"/>
      <c r="V236" s="115"/>
      <c r="W236" s="115"/>
      <c r="X236" s="115"/>
      <c r="Y236" s="115"/>
      <c r="Z236" s="115"/>
    </row>
    <row r="237" spans="1:26" x14ac:dyDescent="0.25">
      <c r="A237" s="115"/>
      <c r="B237" s="115"/>
      <c r="C237" s="115"/>
      <c r="D237" s="115"/>
      <c r="E237" s="115"/>
      <c r="F237" s="115"/>
      <c r="G237" s="115"/>
      <c r="H237" s="115"/>
      <c r="I237" s="115"/>
      <c r="J237" s="115"/>
      <c r="K237" s="115"/>
      <c r="L237" s="115"/>
      <c r="M237" s="115"/>
      <c r="N237" s="115"/>
      <c r="O237" s="115"/>
      <c r="P237" s="115"/>
      <c r="Q237" s="115"/>
      <c r="R237" s="115"/>
      <c r="S237" s="115"/>
      <c r="T237" s="115"/>
      <c r="U237" s="115"/>
      <c r="V237" s="115"/>
      <c r="W237" s="115"/>
      <c r="X237" s="115"/>
      <c r="Y237" s="115"/>
      <c r="Z237" s="115"/>
    </row>
    <row r="238" spans="1:26" x14ac:dyDescent="0.25">
      <c r="A238" s="115"/>
      <c r="B238" s="115"/>
      <c r="C238" s="115"/>
      <c r="D238" s="115"/>
      <c r="E238" s="115"/>
      <c r="F238" s="115"/>
      <c r="G238" s="115"/>
      <c r="H238" s="115"/>
      <c r="I238" s="115"/>
      <c r="J238" s="115"/>
      <c r="K238" s="115"/>
      <c r="L238" s="115"/>
      <c r="M238" s="115"/>
      <c r="N238" s="115"/>
      <c r="O238" s="115"/>
      <c r="P238" s="115"/>
      <c r="Q238" s="115"/>
      <c r="R238" s="115"/>
      <c r="S238" s="115"/>
      <c r="T238" s="115"/>
      <c r="U238" s="115"/>
      <c r="V238" s="115"/>
      <c r="W238" s="115"/>
      <c r="X238" s="115"/>
      <c r="Y238" s="115"/>
      <c r="Z238" s="115"/>
    </row>
    <row r="239" spans="1:26" x14ac:dyDescent="0.25">
      <c r="A239" s="115"/>
      <c r="B239" s="115"/>
      <c r="C239" s="115"/>
      <c r="D239" s="115"/>
      <c r="E239" s="115"/>
      <c r="F239" s="115"/>
      <c r="G239" s="115"/>
      <c r="H239" s="115"/>
      <c r="I239" s="115"/>
      <c r="J239" s="115"/>
      <c r="K239" s="115"/>
      <c r="L239" s="115"/>
      <c r="M239" s="115"/>
      <c r="N239" s="115"/>
      <c r="O239" s="115"/>
      <c r="P239" s="115"/>
      <c r="Q239" s="115"/>
      <c r="R239" s="115"/>
      <c r="S239" s="115"/>
      <c r="T239" s="115"/>
      <c r="U239" s="115"/>
      <c r="V239" s="115"/>
      <c r="W239" s="115"/>
      <c r="X239" s="115"/>
      <c r="Y239" s="115"/>
      <c r="Z239" s="115"/>
    </row>
    <row r="240" spans="1:26" x14ac:dyDescent="0.25">
      <c r="A240" s="115"/>
      <c r="B240" s="115"/>
      <c r="C240" s="115"/>
      <c r="D240" s="115"/>
      <c r="E240" s="115"/>
      <c r="F240" s="115"/>
      <c r="G240" s="115"/>
      <c r="H240" s="115"/>
      <c r="I240" s="115"/>
      <c r="J240" s="115"/>
      <c r="K240" s="115"/>
      <c r="L240" s="115"/>
      <c r="M240" s="115"/>
      <c r="N240" s="115"/>
      <c r="O240" s="115"/>
      <c r="P240" s="115"/>
      <c r="Q240" s="115"/>
      <c r="R240" s="115"/>
      <c r="S240" s="115"/>
      <c r="T240" s="115"/>
      <c r="U240" s="115"/>
      <c r="V240" s="115"/>
      <c r="W240" s="115"/>
      <c r="X240" s="115"/>
      <c r="Y240" s="115"/>
      <c r="Z240" s="115"/>
    </row>
    <row r="241" spans="1:26" x14ac:dyDescent="0.25">
      <c r="A241" s="115"/>
      <c r="B241" s="115"/>
      <c r="C241" s="115"/>
      <c r="D241" s="115"/>
      <c r="E241" s="115"/>
      <c r="F241" s="115"/>
      <c r="G241" s="115"/>
      <c r="H241" s="115"/>
      <c r="I241" s="115"/>
      <c r="J241" s="115"/>
      <c r="K241" s="115"/>
      <c r="L241" s="115"/>
      <c r="M241" s="115"/>
      <c r="N241" s="115"/>
      <c r="O241" s="115"/>
      <c r="P241" s="115"/>
      <c r="Q241" s="115"/>
      <c r="R241" s="115"/>
      <c r="S241" s="115"/>
      <c r="T241" s="115"/>
      <c r="U241" s="115"/>
      <c r="V241" s="115"/>
      <c r="W241" s="115"/>
      <c r="X241" s="115"/>
      <c r="Y241" s="115"/>
      <c r="Z241" s="115"/>
    </row>
    <row r="242" spans="1:26" x14ac:dyDescent="0.25">
      <c r="A242" s="115"/>
      <c r="B242" s="115"/>
      <c r="C242" s="115"/>
      <c r="D242" s="115"/>
      <c r="E242" s="115"/>
      <c r="F242" s="115"/>
      <c r="G242" s="115"/>
      <c r="H242" s="115"/>
      <c r="I242" s="115"/>
      <c r="J242" s="115"/>
      <c r="K242" s="115"/>
      <c r="L242" s="115"/>
      <c r="M242" s="115"/>
      <c r="N242" s="115"/>
      <c r="O242" s="115"/>
      <c r="P242" s="115"/>
      <c r="Q242" s="115"/>
      <c r="R242" s="115"/>
      <c r="S242" s="115"/>
      <c r="T242" s="115"/>
      <c r="U242" s="115"/>
      <c r="V242" s="115"/>
      <c r="W242" s="115"/>
      <c r="X242" s="115"/>
      <c r="Y242" s="115"/>
      <c r="Z242" s="115"/>
    </row>
    <row r="243" spans="1:26" x14ac:dyDescent="0.25">
      <c r="A243" s="115"/>
      <c r="B243" s="115"/>
      <c r="C243" s="115"/>
      <c r="D243" s="115"/>
      <c r="E243" s="115"/>
      <c r="F243" s="115"/>
      <c r="G243" s="115"/>
      <c r="H243" s="115"/>
      <c r="I243" s="115"/>
      <c r="J243" s="115"/>
      <c r="K243" s="115"/>
      <c r="L243" s="115"/>
      <c r="M243" s="115"/>
      <c r="N243" s="115"/>
      <c r="O243" s="115"/>
      <c r="P243" s="115"/>
      <c r="Q243" s="115"/>
      <c r="R243" s="115"/>
      <c r="S243" s="115"/>
      <c r="T243" s="115"/>
      <c r="U243" s="115"/>
      <c r="V243" s="115"/>
      <c r="W243" s="115"/>
      <c r="X243" s="115"/>
      <c r="Y243" s="115"/>
      <c r="Z243" s="115"/>
    </row>
    <row r="244" spans="1:26" x14ac:dyDescent="0.25">
      <c r="A244" s="115"/>
      <c r="B244" s="115"/>
      <c r="C244" s="115"/>
      <c r="D244" s="115"/>
      <c r="E244" s="115"/>
      <c r="F244" s="115"/>
      <c r="G244" s="115"/>
      <c r="H244" s="115"/>
      <c r="I244" s="115"/>
      <c r="J244" s="115"/>
      <c r="K244" s="115"/>
      <c r="L244" s="115"/>
      <c r="M244" s="115"/>
      <c r="N244" s="115"/>
      <c r="O244" s="115"/>
      <c r="P244" s="115"/>
      <c r="Q244" s="115"/>
      <c r="R244" s="115"/>
      <c r="S244" s="115"/>
      <c r="T244" s="115"/>
      <c r="U244" s="115"/>
      <c r="V244" s="115"/>
      <c r="W244" s="115"/>
      <c r="X244" s="115"/>
      <c r="Y244" s="115"/>
      <c r="Z244" s="115"/>
    </row>
    <row r="245" spans="1:26" x14ac:dyDescent="0.25">
      <c r="A245" s="115"/>
      <c r="B245" s="115"/>
      <c r="C245" s="115"/>
      <c r="D245" s="115"/>
      <c r="E245" s="115"/>
      <c r="F245" s="115"/>
      <c r="G245" s="115"/>
      <c r="H245" s="115"/>
      <c r="I245" s="115"/>
      <c r="J245" s="115"/>
      <c r="K245" s="115"/>
      <c r="L245" s="115"/>
      <c r="M245" s="115"/>
      <c r="N245" s="115"/>
      <c r="O245" s="115"/>
      <c r="P245" s="115"/>
      <c r="Q245" s="115"/>
      <c r="R245" s="115"/>
      <c r="S245" s="115"/>
      <c r="T245" s="115"/>
      <c r="U245" s="115"/>
      <c r="V245" s="115"/>
      <c r="W245" s="115"/>
      <c r="X245" s="115"/>
      <c r="Y245" s="115"/>
      <c r="Z245" s="115"/>
    </row>
    <row r="246" spans="1:26" x14ac:dyDescent="0.25">
      <c r="A246" s="115"/>
      <c r="B246" s="115"/>
      <c r="C246" s="115"/>
      <c r="D246" s="115"/>
      <c r="E246" s="115"/>
      <c r="F246" s="115"/>
      <c r="G246" s="115"/>
      <c r="H246" s="115"/>
      <c r="I246" s="115"/>
      <c r="J246" s="115"/>
      <c r="K246" s="115"/>
      <c r="L246" s="115"/>
      <c r="M246" s="115"/>
      <c r="N246" s="115"/>
      <c r="O246" s="115"/>
      <c r="P246" s="115"/>
      <c r="Q246" s="115"/>
      <c r="R246" s="115"/>
      <c r="S246" s="115"/>
      <c r="T246" s="115"/>
      <c r="U246" s="115"/>
      <c r="V246" s="115"/>
      <c r="W246" s="115"/>
      <c r="X246" s="115"/>
      <c r="Y246" s="115"/>
      <c r="Z246" s="115"/>
    </row>
    <row r="247" spans="1:26" x14ac:dyDescent="0.25">
      <c r="A247" s="115"/>
      <c r="B247" s="115"/>
      <c r="C247" s="115"/>
      <c r="D247" s="115"/>
      <c r="E247" s="115"/>
      <c r="F247" s="115"/>
      <c r="G247" s="115"/>
      <c r="H247" s="115"/>
      <c r="I247" s="115"/>
      <c r="J247" s="115"/>
      <c r="K247" s="115"/>
      <c r="L247" s="115"/>
      <c r="M247" s="115"/>
      <c r="N247" s="115"/>
      <c r="O247" s="115"/>
      <c r="P247" s="115"/>
      <c r="Q247" s="115"/>
      <c r="R247" s="115"/>
      <c r="S247" s="115"/>
      <c r="T247" s="115"/>
      <c r="U247" s="115"/>
      <c r="V247" s="115"/>
      <c r="W247" s="115"/>
      <c r="X247" s="115"/>
      <c r="Y247" s="115"/>
      <c r="Z247" s="115"/>
    </row>
    <row r="248" spans="1:26" x14ac:dyDescent="0.25">
      <c r="A248" s="115"/>
      <c r="B248" s="115"/>
      <c r="C248" s="115"/>
      <c r="D248" s="115"/>
      <c r="E248" s="115"/>
      <c r="F248" s="115"/>
      <c r="G248" s="115"/>
      <c r="H248" s="115"/>
      <c r="I248" s="115"/>
      <c r="J248" s="115"/>
      <c r="K248" s="115"/>
      <c r="L248" s="115"/>
      <c r="M248" s="115"/>
      <c r="N248" s="115"/>
      <c r="O248" s="115"/>
      <c r="P248" s="115"/>
      <c r="Q248" s="115"/>
      <c r="R248" s="115"/>
      <c r="S248" s="115"/>
      <c r="T248" s="115"/>
      <c r="U248" s="115"/>
      <c r="V248" s="115"/>
      <c r="W248" s="115"/>
      <c r="X248" s="115"/>
      <c r="Y248" s="115"/>
      <c r="Z248" s="115"/>
    </row>
    <row r="249" spans="1:26" x14ac:dyDescent="0.25">
      <c r="A249" s="115"/>
      <c r="B249" s="115"/>
      <c r="C249" s="115"/>
      <c r="D249" s="115"/>
      <c r="E249" s="115"/>
      <c r="F249" s="115"/>
      <c r="G249" s="115"/>
      <c r="H249" s="115"/>
      <c r="I249" s="115"/>
      <c r="J249" s="115"/>
      <c r="K249" s="115"/>
      <c r="L249" s="115"/>
      <c r="M249" s="115"/>
      <c r="N249" s="115"/>
      <c r="O249" s="115"/>
      <c r="P249" s="115"/>
      <c r="Q249" s="115"/>
      <c r="R249" s="115"/>
      <c r="S249" s="115"/>
      <c r="T249" s="115"/>
      <c r="U249" s="115"/>
      <c r="V249" s="115"/>
      <c r="W249" s="115"/>
      <c r="X249" s="115"/>
      <c r="Y249" s="115"/>
      <c r="Z249" s="115"/>
    </row>
    <row r="250" spans="1:26" x14ac:dyDescent="0.25">
      <c r="A250" s="115"/>
      <c r="B250" s="115"/>
      <c r="C250" s="115"/>
      <c r="D250" s="115"/>
      <c r="E250" s="115"/>
      <c r="F250" s="115"/>
      <c r="G250" s="115"/>
      <c r="H250" s="115"/>
      <c r="I250" s="115"/>
      <c r="J250" s="115"/>
      <c r="K250" s="115"/>
      <c r="L250" s="115"/>
      <c r="M250" s="115"/>
      <c r="N250" s="115"/>
      <c r="O250" s="115"/>
      <c r="P250" s="115"/>
      <c r="Q250" s="115"/>
      <c r="R250" s="115"/>
      <c r="S250" s="115"/>
      <c r="T250" s="115"/>
      <c r="U250" s="115"/>
      <c r="V250" s="115"/>
      <c r="W250" s="115"/>
      <c r="X250" s="115"/>
      <c r="Y250" s="115"/>
      <c r="Z250" s="115"/>
    </row>
    <row r="251" spans="1:26" x14ac:dyDescent="0.25">
      <c r="A251" s="115"/>
      <c r="B251" s="115"/>
      <c r="C251" s="115"/>
      <c r="D251" s="115"/>
      <c r="E251" s="115"/>
      <c r="F251" s="115"/>
      <c r="G251" s="115"/>
      <c r="H251" s="115"/>
      <c r="I251" s="115"/>
      <c r="J251" s="115"/>
      <c r="K251" s="115"/>
      <c r="L251" s="115"/>
      <c r="M251" s="115"/>
      <c r="N251" s="115"/>
      <c r="O251" s="115"/>
      <c r="P251" s="115"/>
      <c r="Q251" s="115"/>
      <c r="R251" s="115"/>
      <c r="S251" s="115"/>
      <c r="T251" s="115"/>
      <c r="U251" s="115"/>
      <c r="V251" s="115"/>
      <c r="W251" s="115"/>
      <c r="X251" s="115"/>
      <c r="Y251" s="115"/>
      <c r="Z251" s="115"/>
    </row>
    <row r="252" spans="1:26" x14ac:dyDescent="0.25">
      <c r="A252" s="115"/>
      <c r="B252" s="115"/>
      <c r="C252" s="115"/>
      <c r="D252" s="115"/>
      <c r="E252" s="115"/>
      <c r="F252" s="115"/>
      <c r="G252" s="115"/>
      <c r="H252" s="115"/>
      <c r="I252" s="115"/>
      <c r="J252" s="115"/>
      <c r="K252" s="115"/>
      <c r="L252" s="115"/>
      <c r="M252" s="115"/>
      <c r="N252" s="115"/>
      <c r="O252" s="115"/>
      <c r="P252" s="115"/>
      <c r="Q252" s="115"/>
      <c r="R252" s="115"/>
      <c r="S252" s="115"/>
      <c r="T252" s="115"/>
      <c r="U252" s="115"/>
      <c r="V252" s="115"/>
      <c r="W252" s="115"/>
      <c r="X252" s="115"/>
      <c r="Y252" s="115"/>
      <c r="Z252" s="115"/>
    </row>
    <row r="253" spans="1:26" x14ac:dyDescent="0.25">
      <c r="A253" s="115"/>
      <c r="B253" s="115"/>
      <c r="C253" s="115"/>
      <c r="D253" s="115"/>
      <c r="E253" s="115"/>
      <c r="F253" s="115"/>
      <c r="G253" s="115"/>
      <c r="H253" s="115"/>
      <c r="I253" s="115"/>
      <c r="J253" s="115"/>
      <c r="K253" s="115"/>
      <c r="L253" s="115"/>
      <c r="M253" s="115"/>
      <c r="N253" s="115"/>
      <c r="O253" s="115"/>
      <c r="P253" s="115"/>
      <c r="Q253" s="115"/>
      <c r="R253" s="115"/>
      <c r="S253" s="115"/>
      <c r="T253" s="115"/>
      <c r="U253" s="115"/>
      <c r="V253" s="115"/>
      <c r="W253" s="115"/>
      <c r="X253" s="115"/>
      <c r="Y253" s="115"/>
      <c r="Z253" s="115"/>
    </row>
    <row r="254" spans="1:26" x14ac:dyDescent="0.25">
      <c r="A254" s="115"/>
      <c r="B254" s="115"/>
      <c r="C254" s="115"/>
      <c r="D254" s="115"/>
      <c r="E254" s="115"/>
      <c r="F254" s="115"/>
      <c r="G254" s="115"/>
      <c r="H254" s="115"/>
      <c r="I254" s="115"/>
      <c r="J254" s="115"/>
      <c r="K254" s="115"/>
      <c r="L254" s="115"/>
      <c r="M254" s="115"/>
      <c r="N254" s="115"/>
      <c r="O254" s="115"/>
      <c r="P254" s="115"/>
      <c r="Q254" s="115"/>
      <c r="R254" s="115"/>
      <c r="S254" s="115"/>
      <c r="T254" s="115"/>
      <c r="U254" s="115"/>
      <c r="V254" s="115"/>
      <c r="W254" s="115"/>
      <c r="X254" s="115"/>
      <c r="Y254" s="115"/>
      <c r="Z254" s="115"/>
    </row>
    <row r="255" spans="1:26" x14ac:dyDescent="0.25">
      <c r="A255" s="115"/>
      <c r="B255" s="115"/>
      <c r="C255" s="115"/>
      <c r="D255" s="115"/>
      <c r="E255" s="115"/>
      <c r="F255" s="115"/>
      <c r="G255" s="115"/>
      <c r="H255" s="115"/>
      <c r="I255" s="115"/>
      <c r="J255" s="115"/>
      <c r="K255" s="115"/>
      <c r="L255" s="115"/>
      <c r="M255" s="115"/>
      <c r="N255" s="115"/>
      <c r="O255" s="115"/>
      <c r="P255" s="115"/>
      <c r="Q255" s="115"/>
      <c r="R255" s="115"/>
      <c r="S255" s="115"/>
      <c r="T255" s="115"/>
      <c r="U255" s="115"/>
      <c r="V255" s="115"/>
      <c r="W255" s="115"/>
      <c r="X255" s="115"/>
      <c r="Y255" s="115"/>
      <c r="Z255" s="115"/>
    </row>
    <row r="256" spans="1:26" x14ac:dyDescent="0.25">
      <c r="A256" s="115"/>
      <c r="B256" s="115"/>
      <c r="C256" s="115"/>
      <c r="D256" s="115"/>
      <c r="E256" s="115"/>
      <c r="F256" s="115"/>
      <c r="G256" s="115"/>
      <c r="H256" s="115"/>
      <c r="I256" s="115"/>
      <c r="J256" s="115"/>
      <c r="K256" s="115"/>
      <c r="L256" s="115"/>
      <c r="M256" s="115"/>
      <c r="N256" s="115"/>
      <c r="O256" s="115"/>
      <c r="P256" s="115"/>
      <c r="Q256" s="115"/>
      <c r="R256" s="115"/>
      <c r="S256" s="115"/>
      <c r="T256" s="115"/>
      <c r="U256" s="115"/>
      <c r="V256" s="115"/>
      <c r="W256" s="115"/>
      <c r="X256" s="115"/>
      <c r="Y256" s="115"/>
      <c r="Z256" s="115"/>
    </row>
    <row r="257" spans="1:26" x14ac:dyDescent="0.25">
      <c r="A257" s="115"/>
      <c r="B257" s="115"/>
      <c r="C257" s="115"/>
      <c r="D257" s="115"/>
      <c r="E257" s="115"/>
      <c r="F257" s="115"/>
      <c r="G257" s="115"/>
      <c r="H257" s="115"/>
      <c r="I257" s="115"/>
      <c r="J257" s="115"/>
      <c r="K257" s="115"/>
      <c r="L257" s="115"/>
      <c r="M257" s="115"/>
      <c r="N257" s="115"/>
      <c r="O257" s="115"/>
      <c r="P257" s="115"/>
      <c r="Q257" s="115"/>
      <c r="R257" s="115"/>
      <c r="S257" s="115"/>
      <c r="T257" s="115"/>
      <c r="U257" s="115"/>
      <c r="V257" s="115"/>
      <c r="W257" s="115"/>
      <c r="X257" s="115"/>
      <c r="Y257" s="115"/>
      <c r="Z257" s="115"/>
    </row>
    <row r="258" spans="1:26" x14ac:dyDescent="0.25">
      <c r="A258" s="115"/>
      <c r="B258" s="115"/>
      <c r="C258" s="115"/>
      <c r="D258" s="115"/>
      <c r="E258" s="115"/>
      <c r="F258" s="115"/>
      <c r="G258" s="115"/>
      <c r="H258" s="115"/>
      <c r="I258" s="115"/>
      <c r="J258" s="115"/>
      <c r="K258" s="115"/>
      <c r="L258" s="115"/>
      <c r="M258" s="115"/>
      <c r="N258" s="115"/>
      <c r="O258" s="115"/>
      <c r="P258" s="115"/>
      <c r="Q258" s="115"/>
      <c r="R258" s="115"/>
      <c r="S258" s="115"/>
      <c r="T258" s="115"/>
      <c r="U258" s="115"/>
      <c r="V258" s="115"/>
      <c r="W258" s="115"/>
      <c r="X258" s="115"/>
      <c r="Y258" s="115"/>
      <c r="Z258" s="115"/>
    </row>
    <row r="259" spans="1:26" x14ac:dyDescent="0.25">
      <c r="A259" s="115"/>
      <c r="B259" s="115"/>
      <c r="C259" s="115"/>
      <c r="D259" s="115"/>
      <c r="E259" s="115"/>
      <c r="F259" s="115"/>
      <c r="G259" s="115"/>
      <c r="H259" s="115"/>
      <c r="I259" s="115"/>
      <c r="J259" s="115"/>
      <c r="K259" s="115"/>
      <c r="L259" s="115"/>
      <c r="M259" s="115"/>
      <c r="N259" s="115"/>
      <c r="O259" s="115"/>
      <c r="P259" s="115"/>
      <c r="Q259" s="115"/>
      <c r="R259" s="115"/>
      <c r="S259" s="115"/>
      <c r="T259" s="115"/>
      <c r="U259" s="115"/>
      <c r="V259" s="115"/>
      <c r="W259" s="115"/>
      <c r="X259" s="115"/>
      <c r="Y259" s="115"/>
      <c r="Z259" s="115"/>
    </row>
    <row r="260" spans="1:26" x14ac:dyDescent="0.25">
      <c r="A260" s="115"/>
      <c r="B260" s="115"/>
      <c r="C260" s="115"/>
      <c r="D260" s="115"/>
      <c r="E260" s="115"/>
      <c r="F260" s="115"/>
      <c r="G260" s="115"/>
      <c r="H260" s="115"/>
      <c r="I260" s="115"/>
      <c r="J260" s="115"/>
      <c r="K260" s="115"/>
      <c r="L260" s="115"/>
      <c r="M260" s="115"/>
      <c r="N260" s="115"/>
      <c r="O260" s="115"/>
      <c r="P260" s="115"/>
      <c r="Q260" s="115"/>
      <c r="R260" s="115"/>
      <c r="S260" s="115"/>
      <c r="T260" s="115"/>
      <c r="U260" s="115"/>
      <c r="V260" s="115"/>
      <c r="W260" s="115"/>
      <c r="X260" s="115"/>
      <c r="Y260" s="115"/>
      <c r="Z260" s="115"/>
    </row>
    <row r="261" spans="1:26" x14ac:dyDescent="0.25">
      <c r="A261" s="115"/>
      <c r="B261" s="115"/>
      <c r="C261" s="115"/>
      <c r="D261" s="115"/>
      <c r="E261" s="115"/>
      <c r="F261" s="115"/>
      <c r="G261" s="115"/>
      <c r="H261" s="115"/>
      <c r="I261" s="115"/>
      <c r="J261" s="115"/>
      <c r="K261" s="115"/>
      <c r="L261" s="115"/>
      <c r="M261" s="115"/>
      <c r="N261" s="115"/>
      <c r="O261" s="115"/>
      <c r="P261" s="115"/>
      <c r="Q261" s="115"/>
      <c r="R261" s="115"/>
      <c r="S261" s="115"/>
      <c r="T261" s="115"/>
      <c r="U261" s="115"/>
      <c r="V261" s="115"/>
      <c r="W261" s="115"/>
      <c r="X261" s="115"/>
      <c r="Y261" s="115"/>
      <c r="Z261" s="115"/>
    </row>
    <row r="262" spans="1:26" x14ac:dyDescent="0.25">
      <c r="A262" s="115"/>
      <c r="B262" s="115"/>
      <c r="C262" s="115"/>
      <c r="D262" s="115"/>
      <c r="E262" s="115"/>
      <c r="F262" s="115"/>
      <c r="G262" s="115"/>
      <c r="H262" s="115"/>
      <c r="I262" s="115"/>
      <c r="J262" s="115"/>
      <c r="K262" s="115"/>
      <c r="L262" s="115"/>
      <c r="M262" s="115"/>
      <c r="N262" s="115"/>
      <c r="O262" s="115"/>
      <c r="P262" s="115"/>
      <c r="Q262" s="115"/>
      <c r="R262" s="115"/>
      <c r="S262" s="115"/>
      <c r="T262" s="115"/>
      <c r="U262" s="115"/>
      <c r="V262" s="115"/>
      <c r="W262" s="115"/>
      <c r="X262" s="115"/>
      <c r="Y262" s="115"/>
      <c r="Z262" s="115"/>
    </row>
    <row r="263" spans="1:26" x14ac:dyDescent="0.25">
      <c r="A263" s="115"/>
      <c r="B263" s="115"/>
      <c r="C263" s="115"/>
      <c r="D263" s="115"/>
      <c r="E263" s="115"/>
      <c r="F263" s="115"/>
      <c r="G263" s="115"/>
      <c r="H263" s="115"/>
      <c r="I263" s="115"/>
      <c r="J263" s="115"/>
      <c r="K263" s="115"/>
      <c r="L263" s="115"/>
      <c r="M263" s="115"/>
      <c r="N263" s="115"/>
      <c r="O263" s="115"/>
      <c r="P263" s="115"/>
      <c r="Q263" s="115"/>
      <c r="R263" s="115"/>
      <c r="S263" s="115"/>
      <c r="T263" s="115"/>
      <c r="U263" s="115"/>
      <c r="V263" s="115"/>
      <c r="W263" s="115"/>
      <c r="X263" s="115"/>
      <c r="Y263" s="115"/>
      <c r="Z263" s="115"/>
    </row>
    <row r="264" spans="1:26" x14ac:dyDescent="0.25">
      <c r="A264" s="115"/>
      <c r="B264" s="115"/>
      <c r="C264" s="115"/>
      <c r="D264" s="115"/>
      <c r="E264" s="115"/>
      <c r="F264" s="115"/>
      <c r="G264" s="115"/>
      <c r="H264" s="115"/>
      <c r="I264" s="115"/>
      <c r="J264" s="115"/>
      <c r="K264" s="115"/>
      <c r="L264" s="115"/>
      <c r="M264" s="115"/>
      <c r="N264" s="115"/>
      <c r="O264" s="115"/>
      <c r="P264" s="115"/>
      <c r="Q264" s="115"/>
      <c r="R264" s="115"/>
      <c r="S264" s="115"/>
      <c r="T264" s="115"/>
      <c r="U264" s="115"/>
      <c r="V264" s="115"/>
      <c r="W264" s="115"/>
      <c r="X264" s="115"/>
      <c r="Y264" s="115"/>
      <c r="Z264" s="115"/>
    </row>
    <row r="265" spans="1:26" x14ac:dyDescent="0.25">
      <c r="A265" s="115"/>
      <c r="B265" s="115"/>
      <c r="C265" s="115"/>
      <c r="D265" s="115"/>
      <c r="E265" s="115"/>
      <c r="F265" s="115"/>
      <c r="G265" s="115"/>
      <c r="H265" s="115"/>
      <c r="I265" s="115"/>
      <c r="J265" s="115"/>
      <c r="K265" s="115"/>
      <c r="L265" s="115"/>
      <c r="M265" s="115"/>
      <c r="N265" s="115"/>
      <c r="O265" s="115"/>
      <c r="P265" s="115"/>
      <c r="Q265" s="115"/>
      <c r="R265" s="115"/>
      <c r="S265" s="115"/>
      <c r="T265" s="115"/>
      <c r="U265" s="115"/>
      <c r="V265" s="115"/>
      <c r="W265" s="115"/>
      <c r="X265" s="115"/>
      <c r="Y265" s="115"/>
      <c r="Z265" s="115"/>
    </row>
    <row r="266" spans="1:26" x14ac:dyDescent="0.25">
      <c r="A266" s="115"/>
      <c r="B266" s="115"/>
      <c r="C266" s="115"/>
      <c r="D266" s="115"/>
      <c r="E266" s="115"/>
      <c r="F266" s="115"/>
      <c r="G266" s="115"/>
      <c r="H266" s="115"/>
      <c r="I266" s="115"/>
      <c r="J266" s="115"/>
      <c r="K266" s="115"/>
      <c r="L266" s="115"/>
      <c r="M266" s="115"/>
      <c r="N266" s="115"/>
      <c r="O266" s="115"/>
      <c r="P266" s="115"/>
      <c r="Q266" s="115"/>
      <c r="R266" s="115"/>
      <c r="S266" s="115"/>
      <c r="T266" s="115"/>
      <c r="U266" s="115"/>
      <c r="V266" s="115"/>
      <c r="W266" s="115"/>
      <c r="X266" s="115"/>
      <c r="Y266" s="115"/>
      <c r="Z266" s="115"/>
    </row>
    <row r="267" spans="1:26" x14ac:dyDescent="0.25">
      <c r="A267" s="115"/>
      <c r="B267" s="115"/>
      <c r="C267" s="115"/>
      <c r="D267" s="115"/>
      <c r="E267" s="115"/>
      <c r="F267" s="115"/>
      <c r="G267" s="115"/>
      <c r="H267" s="115"/>
      <c r="I267" s="115"/>
      <c r="J267" s="115"/>
      <c r="K267" s="115"/>
      <c r="L267" s="115"/>
      <c r="M267" s="115"/>
      <c r="N267" s="115"/>
      <c r="O267" s="115"/>
      <c r="P267" s="115"/>
      <c r="Q267" s="115"/>
      <c r="R267" s="115"/>
      <c r="S267" s="115"/>
      <c r="T267" s="115"/>
      <c r="U267" s="115"/>
      <c r="V267" s="115"/>
      <c r="W267" s="115"/>
      <c r="X267" s="115"/>
      <c r="Y267" s="115"/>
      <c r="Z267" s="115"/>
    </row>
    <row r="268" spans="1:26" x14ac:dyDescent="0.25">
      <c r="A268" s="115"/>
      <c r="B268" s="115"/>
      <c r="C268" s="115"/>
      <c r="D268" s="115"/>
      <c r="E268" s="115"/>
      <c r="F268" s="115"/>
      <c r="G268" s="115"/>
      <c r="H268" s="115"/>
      <c r="I268" s="115"/>
      <c r="J268" s="115"/>
      <c r="K268" s="115"/>
      <c r="L268" s="115"/>
      <c r="M268" s="115"/>
      <c r="N268" s="115"/>
      <c r="O268" s="115"/>
      <c r="P268" s="115"/>
      <c r="Q268" s="115"/>
      <c r="R268" s="115"/>
      <c r="S268" s="115"/>
      <c r="T268" s="115"/>
      <c r="U268" s="115"/>
      <c r="V268" s="115"/>
      <c r="W268" s="115"/>
      <c r="X268" s="115"/>
      <c r="Y268" s="115"/>
      <c r="Z268" s="115"/>
    </row>
    <row r="269" spans="1:26" x14ac:dyDescent="0.25">
      <c r="A269" s="115"/>
      <c r="B269" s="115"/>
      <c r="C269" s="115"/>
      <c r="D269" s="115"/>
      <c r="E269" s="115"/>
      <c r="F269" s="115"/>
      <c r="G269" s="115"/>
      <c r="H269" s="115"/>
      <c r="I269" s="115"/>
      <c r="J269" s="115"/>
      <c r="K269" s="115"/>
      <c r="L269" s="115"/>
      <c r="M269" s="115"/>
      <c r="N269" s="115"/>
      <c r="O269" s="115"/>
      <c r="P269" s="115"/>
      <c r="Q269" s="115"/>
      <c r="R269" s="115"/>
      <c r="S269" s="115"/>
      <c r="T269" s="115"/>
      <c r="U269" s="115"/>
      <c r="V269" s="115"/>
      <c r="W269" s="115"/>
      <c r="X269" s="115"/>
      <c r="Y269" s="115"/>
      <c r="Z269" s="115"/>
    </row>
    <row r="270" spans="1:26" x14ac:dyDescent="0.25">
      <c r="A270" s="115"/>
      <c r="B270" s="115"/>
      <c r="C270" s="115"/>
      <c r="D270" s="115"/>
      <c r="E270" s="115"/>
      <c r="F270" s="115"/>
      <c r="G270" s="115"/>
      <c r="H270" s="115"/>
      <c r="I270" s="115"/>
      <c r="J270" s="115"/>
      <c r="K270" s="115"/>
      <c r="L270" s="115"/>
      <c r="M270" s="115"/>
      <c r="N270" s="115"/>
      <c r="O270" s="115"/>
      <c r="P270" s="115"/>
      <c r="Q270" s="115"/>
      <c r="R270" s="115"/>
      <c r="S270" s="115"/>
      <c r="T270" s="115"/>
      <c r="U270" s="115"/>
      <c r="V270" s="115"/>
      <c r="W270" s="115"/>
      <c r="X270" s="115"/>
      <c r="Y270" s="115"/>
      <c r="Z270" s="115"/>
    </row>
    <row r="271" spans="1:26" x14ac:dyDescent="0.25">
      <c r="A271" s="115"/>
      <c r="B271" s="115"/>
      <c r="C271" s="115"/>
      <c r="D271" s="115"/>
      <c r="E271" s="115"/>
      <c r="F271" s="115"/>
      <c r="G271" s="115"/>
      <c r="H271" s="115"/>
      <c r="I271" s="115"/>
      <c r="J271" s="115"/>
      <c r="K271" s="115"/>
      <c r="L271" s="115"/>
      <c r="M271" s="115"/>
      <c r="N271" s="115"/>
      <c r="O271" s="115"/>
      <c r="P271" s="115"/>
      <c r="Q271" s="115"/>
      <c r="R271" s="115"/>
      <c r="S271" s="115"/>
      <c r="T271" s="115"/>
      <c r="U271" s="115"/>
      <c r="V271" s="115"/>
      <c r="W271" s="115"/>
      <c r="X271" s="115"/>
      <c r="Y271" s="115"/>
      <c r="Z271" s="115"/>
    </row>
    <row r="272" spans="1:26" x14ac:dyDescent="0.25">
      <c r="A272" s="115"/>
      <c r="B272" s="115"/>
      <c r="C272" s="115"/>
      <c r="D272" s="115"/>
      <c r="E272" s="115"/>
      <c r="F272" s="115"/>
      <c r="G272" s="115"/>
      <c r="H272" s="115"/>
      <c r="I272" s="115"/>
      <c r="J272" s="115"/>
      <c r="K272" s="115"/>
      <c r="L272" s="115"/>
      <c r="M272" s="115"/>
      <c r="N272" s="115"/>
      <c r="O272" s="115"/>
      <c r="P272" s="115"/>
      <c r="Q272" s="115"/>
      <c r="R272" s="115"/>
      <c r="S272" s="115"/>
      <c r="T272" s="115"/>
      <c r="U272" s="115"/>
      <c r="V272" s="115"/>
      <c r="W272" s="115"/>
      <c r="X272" s="115"/>
      <c r="Y272" s="115"/>
      <c r="Z272" s="115"/>
    </row>
    <row r="273" spans="1:26" x14ac:dyDescent="0.25">
      <c r="A273" s="115"/>
      <c r="B273" s="115"/>
      <c r="C273" s="115"/>
      <c r="D273" s="115"/>
      <c r="E273" s="115"/>
      <c r="F273" s="115"/>
      <c r="G273" s="115"/>
      <c r="H273" s="115"/>
      <c r="I273" s="115"/>
      <c r="J273" s="115"/>
      <c r="K273" s="115"/>
      <c r="L273" s="115"/>
      <c r="M273" s="115"/>
      <c r="N273" s="115"/>
      <c r="O273" s="115"/>
      <c r="P273" s="115"/>
      <c r="Q273" s="115"/>
      <c r="R273" s="115"/>
      <c r="S273" s="115"/>
      <c r="T273" s="115"/>
      <c r="U273" s="115"/>
      <c r="V273" s="115"/>
      <c r="W273" s="115"/>
      <c r="X273" s="115"/>
      <c r="Y273" s="115"/>
      <c r="Z273" s="115"/>
    </row>
    <row r="274" spans="1:26" x14ac:dyDescent="0.25">
      <c r="A274" s="115"/>
      <c r="B274" s="115"/>
      <c r="C274" s="115"/>
      <c r="D274" s="115"/>
      <c r="E274" s="115"/>
      <c r="F274" s="115"/>
      <c r="G274" s="115"/>
      <c r="H274" s="115"/>
      <c r="I274" s="115"/>
      <c r="J274" s="115"/>
      <c r="K274" s="115"/>
      <c r="L274" s="115"/>
      <c r="M274" s="115"/>
      <c r="N274" s="115"/>
      <c r="O274" s="115"/>
      <c r="P274" s="115"/>
      <c r="Q274" s="115"/>
      <c r="R274" s="115"/>
      <c r="S274" s="115"/>
      <c r="T274" s="115"/>
      <c r="U274" s="115"/>
      <c r="V274" s="115"/>
      <c r="W274" s="115"/>
      <c r="X274" s="115"/>
      <c r="Y274" s="115"/>
      <c r="Z274" s="115"/>
    </row>
    <row r="275" spans="1:26" x14ac:dyDescent="0.25">
      <c r="A275" s="115"/>
      <c r="B275" s="115"/>
      <c r="C275" s="115"/>
      <c r="D275" s="115"/>
      <c r="E275" s="115"/>
      <c r="F275" s="115"/>
      <c r="G275" s="115"/>
      <c r="H275" s="115"/>
      <c r="I275" s="115"/>
      <c r="J275" s="115"/>
      <c r="K275" s="115"/>
      <c r="L275" s="115"/>
      <c r="M275" s="115"/>
      <c r="N275" s="115"/>
      <c r="O275" s="115"/>
      <c r="P275" s="115"/>
      <c r="Q275" s="115"/>
      <c r="R275" s="115"/>
      <c r="S275" s="115"/>
      <c r="T275" s="115"/>
      <c r="U275" s="115"/>
      <c r="V275" s="115"/>
      <c r="W275" s="115"/>
      <c r="X275" s="115"/>
      <c r="Y275" s="115"/>
      <c r="Z275" s="115"/>
    </row>
    <row r="276" spans="1:26" x14ac:dyDescent="0.25">
      <c r="A276" s="115"/>
      <c r="B276" s="115"/>
      <c r="C276" s="115"/>
      <c r="D276" s="115"/>
      <c r="E276" s="115"/>
      <c r="F276" s="115"/>
      <c r="G276" s="115"/>
      <c r="H276" s="115"/>
      <c r="I276" s="115"/>
      <c r="J276" s="115"/>
      <c r="K276" s="115"/>
      <c r="L276" s="115"/>
      <c r="M276" s="115"/>
      <c r="N276" s="115"/>
      <c r="O276" s="115"/>
      <c r="P276" s="115"/>
      <c r="Q276" s="115"/>
      <c r="R276" s="115"/>
      <c r="S276" s="115"/>
      <c r="T276" s="115"/>
      <c r="U276" s="115"/>
      <c r="V276" s="115"/>
      <c r="W276" s="115"/>
      <c r="X276" s="115"/>
      <c r="Y276" s="115"/>
      <c r="Z276" s="115"/>
    </row>
    <row r="277" spans="1:26" x14ac:dyDescent="0.25">
      <c r="A277" s="115"/>
      <c r="B277" s="115"/>
      <c r="C277" s="115"/>
      <c r="D277" s="115"/>
      <c r="E277" s="115"/>
      <c r="F277" s="115"/>
      <c r="G277" s="115"/>
      <c r="H277" s="115"/>
      <c r="I277" s="115"/>
      <c r="J277" s="115"/>
      <c r="K277" s="115"/>
      <c r="L277" s="115"/>
      <c r="M277" s="115"/>
      <c r="N277" s="115"/>
      <c r="O277" s="115"/>
      <c r="P277" s="115"/>
      <c r="Q277" s="115"/>
      <c r="R277" s="115"/>
      <c r="S277" s="115"/>
      <c r="T277" s="115"/>
      <c r="U277" s="115"/>
      <c r="V277" s="115"/>
      <c r="W277" s="115"/>
      <c r="X277" s="115"/>
      <c r="Y277" s="115"/>
      <c r="Z277" s="115"/>
    </row>
    <row r="278" spans="1:26" x14ac:dyDescent="0.25">
      <c r="A278" s="115"/>
      <c r="B278" s="115"/>
      <c r="C278" s="115"/>
      <c r="D278" s="115"/>
      <c r="E278" s="115"/>
      <c r="F278" s="115"/>
      <c r="G278" s="115"/>
      <c r="H278" s="115"/>
      <c r="I278" s="115"/>
      <c r="J278" s="115"/>
      <c r="K278" s="115"/>
      <c r="L278" s="115"/>
      <c r="M278" s="115"/>
      <c r="N278" s="115"/>
      <c r="O278" s="115"/>
      <c r="P278" s="115"/>
      <c r="Q278" s="115"/>
      <c r="R278" s="115"/>
      <c r="S278" s="115"/>
      <c r="T278" s="115"/>
      <c r="U278" s="115"/>
      <c r="V278" s="115"/>
      <c r="W278" s="115"/>
      <c r="X278" s="115"/>
      <c r="Y278" s="115"/>
      <c r="Z278" s="115"/>
    </row>
    <row r="279" spans="1:26" x14ac:dyDescent="0.25">
      <c r="A279" s="115"/>
      <c r="B279" s="115"/>
      <c r="C279" s="115"/>
      <c r="D279" s="115"/>
      <c r="E279" s="115"/>
      <c r="F279" s="115"/>
      <c r="G279" s="115"/>
      <c r="H279" s="115"/>
      <c r="I279" s="115"/>
      <c r="J279" s="115"/>
      <c r="K279" s="115"/>
      <c r="L279" s="115"/>
      <c r="M279" s="115"/>
      <c r="N279" s="115"/>
      <c r="O279" s="115"/>
      <c r="P279" s="115"/>
      <c r="Q279" s="115"/>
      <c r="R279" s="115"/>
      <c r="S279" s="115"/>
      <c r="T279" s="115"/>
      <c r="U279" s="115"/>
      <c r="V279" s="115"/>
      <c r="W279" s="115"/>
      <c r="X279" s="115"/>
      <c r="Y279" s="115"/>
      <c r="Z279" s="115"/>
    </row>
    <row r="280" spans="1:26" x14ac:dyDescent="0.25">
      <c r="A280" s="115"/>
      <c r="B280" s="115"/>
      <c r="C280" s="115"/>
      <c r="D280" s="115"/>
      <c r="E280" s="115"/>
      <c r="F280" s="115"/>
      <c r="G280" s="115"/>
      <c r="H280" s="115"/>
      <c r="I280" s="115"/>
      <c r="J280" s="115"/>
      <c r="K280" s="115"/>
      <c r="L280" s="115"/>
      <c r="M280" s="115"/>
      <c r="N280" s="115"/>
      <c r="O280" s="115"/>
      <c r="P280" s="115"/>
      <c r="Q280" s="115"/>
      <c r="R280" s="115"/>
      <c r="S280" s="115"/>
      <c r="T280" s="115"/>
      <c r="U280" s="115"/>
      <c r="V280" s="115"/>
      <c r="W280" s="115"/>
      <c r="X280" s="115"/>
      <c r="Y280" s="115"/>
      <c r="Z280" s="115"/>
    </row>
    <row r="281" spans="1:26" x14ac:dyDescent="0.25">
      <c r="A281" s="115"/>
      <c r="B281" s="115"/>
      <c r="C281" s="115"/>
      <c r="D281" s="115"/>
      <c r="E281" s="115"/>
      <c r="F281" s="115"/>
      <c r="G281" s="115"/>
      <c r="H281" s="115"/>
      <c r="I281" s="115"/>
      <c r="J281" s="115"/>
      <c r="K281" s="115"/>
      <c r="L281" s="115"/>
      <c r="M281" s="115"/>
      <c r="N281" s="115"/>
      <c r="O281" s="115"/>
      <c r="P281" s="115"/>
      <c r="Q281" s="115"/>
      <c r="R281" s="115"/>
      <c r="S281" s="115"/>
      <c r="T281" s="115"/>
      <c r="U281" s="115"/>
      <c r="V281" s="115"/>
      <c r="W281" s="115"/>
      <c r="X281" s="115"/>
      <c r="Y281" s="115"/>
      <c r="Z281" s="115"/>
    </row>
    <row r="282" spans="1:26" x14ac:dyDescent="0.25">
      <c r="A282" s="115"/>
      <c r="B282" s="115"/>
      <c r="C282" s="115"/>
      <c r="D282" s="115"/>
      <c r="E282" s="115"/>
      <c r="F282" s="115"/>
      <c r="G282" s="115"/>
      <c r="H282" s="115"/>
      <c r="I282" s="115"/>
      <c r="J282" s="115"/>
      <c r="K282" s="115"/>
      <c r="L282" s="115"/>
      <c r="M282" s="115"/>
      <c r="N282" s="115"/>
      <c r="O282" s="115"/>
      <c r="P282" s="115"/>
      <c r="Q282" s="115"/>
      <c r="R282" s="115"/>
      <c r="S282" s="115"/>
      <c r="T282" s="115"/>
      <c r="U282" s="115"/>
      <c r="V282" s="115"/>
      <c r="W282" s="115"/>
      <c r="X282" s="115"/>
      <c r="Y282" s="115"/>
      <c r="Z282" s="115"/>
    </row>
    <row r="283" spans="1:26" x14ac:dyDescent="0.25">
      <c r="A283" s="115"/>
      <c r="B283" s="115"/>
      <c r="C283" s="115"/>
      <c r="D283" s="115"/>
      <c r="E283" s="115"/>
      <c r="F283" s="115"/>
      <c r="G283" s="115"/>
      <c r="H283" s="115"/>
      <c r="I283" s="115"/>
      <c r="J283" s="115"/>
      <c r="K283" s="115"/>
      <c r="L283" s="115"/>
      <c r="M283" s="115"/>
      <c r="N283" s="115"/>
      <c r="O283" s="115"/>
      <c r="P283" s="115"/>
      <c r="Q283" s="115"/>
      <c r="R283" s="115"/>
      <c r="S283" s="115"/>
      <c r="T283" s="115"/>
      <c r="U283" s="115"/>
      <c r="V283" s="115"/>
      <c r="W283" s="115"/>
      <c r="X283" s="115"/>
      <c r="Y283" s="115"/>
      <c r="Z283" s="115"/>
    </row>
    <row r="284" spans="1:26" x14ac:dyDescent="0.25">
      <c r="A284" s="115"/>
      <c r="B284" s="115"/>
      <c r="C284" s="115"/>
      <c r="D284" s="115"/>
      <c r="E284" s="115"/>
      <c r="F284" s="115"/>
      <c r="G284" s="115"/>
      <c r="H284" s="115"/>
      <c r="I284" s="115"/>
      <c r="J284" s="115"/>
      <c r="K284" s="115"/>
      <c r="L284" s="115"/>
      <c r="M284" s="115"/>
      <c r="N284" s="115"/>
      <c r="O284" s="115"/>
      <c r="P284" s="115"/>
      <c r="Q284" s="115"/>
      <c r="R284" s="115"/>
      <c r="S284" s="115"/>
      <c r="T284" s="115"/>
      <c r="U284" s="115"/>
      <c r="V284" s="115"/>
      <c r="W284" s="115"/>
      <c r="X284" s="115"/>
      <c r="Y284" s="115"/>
      <c r="Z284" s="115"/>
    </row>
    <row r="285" spans="1:26" x14ac:dyDescent="0.25">
      <c r="A285" s="115"/>
      <c r="B285" s="115"/>
      <c r="C285" s="115"/>
      <c r="D285" s="115"/>
      <c r="E285" s="115"/>
      <c r="F285" s="115"/>
      <c r="G285" s="115"/>
      <c r="H285" s="115"/>
      <c r="I285" s="115"/>
      <c r="J285" s="115"/>
      <c r="K285" s="115"/>
      <c r="L285" s="115"/>
      <c r="M285" s="115"/>
      <c r="N285" s="115"/>
      <c r="O285" s="115"/>
      <c r="P285" s="115"/>
      <c r="Q285" s="115"/>
      <c r="R285" s="115"/>
      <c r="S285" s="115"/>
      <c r="T285" s="115"/>
      <c r="U285" s="115"/>
      <c r="V285" s="115"/>
      <c r="W285" s="115"/>
      <c r="X285" s="115"/>
      <c r="Y285" s="115"/>
      <c r="Z285" s="115"/>
    </row>
    <row r="286" spans="1:26" x14ac:dyDescent="0.25">
      <c r="A286" s="115"/>
      <c r="B286" s="115"/>
      <c r="C286" s="115"/>
      <c r="D286" s="115"/>
      <c r="E286" s="115"/>
      <c r="F286" s="115"/>
      <c r="G286" s="115"/>
      <c r="H286" s="115"/>
      <c r="I286" s="115"/>
      <c r="J286" s="115"/>
      <c r="K286" s="115"/>
      <c r="L286" s="115"/>
      <c r="M286" s="115"/>
      <c r="N286" s="115"/>
      <c r="O286" s="115"/>
      <c r="P286" s="115"/>
      <c r="Q286" s="115"/>
      <c r="R286" s="115"/>
      <c r="S286" s="115"/>
      <c r="T286" s="115"/>
      <c r="U286" s="115"/>
      <c r="V286" s="115"/>
      <c r="W286" s="115"/>
      <c r="X286" s="115"/>
      <c r="Y286" s="115"/>
      <c r="Z286" s="115"/>
    </row>
    <row r="287" spans="1:26" x14ac:dyDescent="0.25">
      <c r="A287" s="115"/>
      <c r="B287" s="115"/>
      <c r="C287" s="115"/>
      <c r="D287" s="115"/>
      <c r="E287" s="115"/>
      <c r="F287" s="115"/>
      <c r="G287" s="115"/>
      <c r="H287" s="115"/>
      <c r="I287" s="115"/>
      <c r="J287" s="115"/>
      <c r="K287" s="115"/>
      <c r="L287" s="115"/>
      <c r="M287" s="115"/>
      <c r="N287" s="115"/>
      <c r="O287" s="115"/>
      <c r="P287" s="115"/>
      <c r="Q287" s="115"/>
      <c r="R287" s="115"/>
      <c r="S287" s="115"/>
      <c r="T287" s="115"/>
      <c r="U287" s="115"/>
      <c r="V287" s="115"/>
      <c r="W287" s="115"/>
      <c r="X287" s="115"/>
      <c r="Y287" s="115"/>
      <c r="Z287" s="115"/>
    </row>
    <row r="288" spans="1:26" x14ac:dyDescent="0.25">
      <c r="A288" s="115"/>
      <c r="B288" s="115"/>
      <c r="C288" s="115"/>
      <c r="D288" s="115"/>
      <c r="E288" s="115"/>
      <c r="F288" s="115"/>
      <c r="G288" s="115"/>
      <c r="H288" s="115"/>
      <c r="I288" s="115"/>
      <c r="J288" s="115"/>
      <c r="K288" s="115"/>
      <c r="L288" s="115"/>
      <c r="M288" s="115"/>
      <c r="N288" s="115"/>
      <c r="O288" s="115"/>
      <c r="P288" s="115"/>
      <c r="Q288" s="115"/>
      <c r="R288" s="115"/>
      <c r="S288" s="115"/>
      <c r="T288" s="115"/>
      <c r="U288" s="115"/>
      <c r="V288" s="115"/>
      <c r="W288" s="115"/>
      <c r="X288" s="115"/>
      <c r="Y288" s="115"/>
      <c r="Z288" s="115"/>
    </row>
    <row r="289" spans="1:26" x14ac:dyDescent="0.25">
      <c r="A289" s="115"/>
      <c r="B289" s="115"/>
      <c r="C289" s="115"/>
      <c r="D289" s="115"/>
      <c r="E289" s="115"/>
      <c r="F289" s="115"/>
      <c r="G289" s="115"/>
      <c r="H289" s="115"/>
      <c r="I289" s="115"/>
      <c r="J289" s="115"/>
      <c r="K289" s="115"/>
      <c r="L289" s="115"/>
      <c r="M289" s="115"/>
      <c r="N289" s="115"/>
      <c r="O289" s="115"/>
      <c r="P289" s="115"/>
      <c r="Q289" s="115"/>
      <c r="R289" s="115"/>
      <c r="S289" s="115"/>
      <c r="T289" s="115"/>
      <c r="U289" s="115"/>
      <c r="V289" s="115"/>
      <c r="W289" s="115"/>
      <c r="X289" s="115"/>
      <c r="Y289" s="115"/>
      <c r="Z289" s="115"/>
    </row>
    <row r="290" spans="1:26" x14ac:dyDescent="0.25">
      <c r="A290" s="115"/>
      <c r="B290" s="115"/>
      <c r="C290" s="115"/>
      <c r="D290" s="115"/>
      <c r="E290" s="115"/>
      <c r="F290" s="115"/>
      <c r="G290" s="115"/>
      <c r="H290" s="115"/>
      <c r="I290" s="115"/>
      <c r="J290" s="115"/>
      <c r="K290" s="115"/>
      <c r="L290" s="115"/>
      <c r="M290" s="115"/>
      <c r="N290" s="115"/>
      <c r="O290" s="115"/>
      <c r="P290" s="115"/>
      <c r="Q290" s="115"/>
      <c r="R290" s="115"/>
      <c r="S290" s="115"/>
      <c r="T290" s="115"/>
      <c r="U290" s="115"/>
      <c r="V290" s="115"/>
      <c r="W290" s="115"/>
      <c r="X290" s="115"/>
      <c r="Y290" s="115"/>
      <c r="Z290" s="115"/>
    </row>
    <row r="291" spans="1:26" x14ac:dyDescent="0.25">
      <c r="A291" s="115"/>
      <c r="B291" s="115"/>
      <c r="C291" s="115"/>
      <c r="D291" s="115"/>
      <c r="E291" s="115"/>
      <c r="F291" s="115"/>
      <c r="G291" s="115"/>
      <c r="H291" s="115"/>
      <c r="I291" s="115"/>
      <c r="J291" s="115"/>
      <c r="K291" s="115"/>
      <c r="L291" s="115"/>
      <c r="M291" s="115"/>
      <c r="N291" s="115"/>
      <c r="O291" s="115"/>
      <c r="P291" s="115"/>
      <c r="Q291" s="115"/>
      <c r="R291" s="115"/>
      <c r="S291" s="115"/>
      <c r="T291" s="115"/>
      <c r="U291" s="115"/>
      <c r="V291" s="115"/>
      <c r="W291" s="115"/>
      <c r="X291" s="115"/>
      <c r="Y291" s="115"/>
      <c r="Z291" s="115"/>
    </row>
    <row r="292" spans="1:26" x14ac:dyDescent="0.25">
      <c r="A292" s="115"/>
      <c r="B292" s="115"/>
      <c r="C292" s="115"/>
      <c r="D292" s="115"/>
      <c r="E292" s="115"/>
      <c r="F292" s="115"/>
      <c r="G292" s="115"/>
      <c r="H292" s="115"/>
      <c r="I292" s="115"/>
      <c r="J292" s="115"/>
      <c r="K292" s="115"/>
      <c r="L292" s="115"/>
      <c r="M292" s="115"/>
      <c r="N292" s="115"/>
      <c r="O292" s="115"/>
      <c r="P292" s="115"/>
      <c r="Q292" s="115"/>
      <c r="R292" s="115"/>
      <c r="S292" s="115"/>
      <c r="T292" s="115"/>
      <c r="U292" s="115"/>
      <c r="V292" s="115"/>
      <c r="W292" s="115"/>
      <c r="X292" s="115"/>
      <c r="Y292" s="115"/>
      <c r="Z292" s="115"/>
    </row>
    <row r="293" spans="1:26" x14ac:dyDescent="0.25">
      <c r="A293" s="115"/>
      <c r="B293" s="115"/>
      <c r="C293" s="115"/>
      <c r="D293" s="115"/>
      <c r="E293" s="115"/>
      <c r="F293" s="115"/>
      <c r="G293" s="115"/>
      <c r="H293" s="115"/>
      <c r="I293" s="115"/>
      <c r="J293" s="115"/>
      <c r="K293" s="115"/>
      <c r="L293" s="115"/>
      <c r="M293" s="115"/>
      <c r="N293" s="115"/>
      <c r="O293" s="115"/>
      <c r="P293" s="115"/>
      <c r="Q293" s="115"/>
      <c r="R293" s="115"/>
      <c r="S293" s="115"/>
      <c r="T293" s="115"/>
      <c r="U293" s="115"/>
      <c r="V293" s="115"/>
      <c r="W293" s="115"/>
      <c r="X293" s="115"/>
      <c r="Y293" s="115"/>
      <c r="Z293" s="115"/>
    </row>
    <row r="294" spans="1:26" x14ac:dyDescent="0.25">
      <c r="A294" s="115"/>
      <c r="B294" s="115"/>
      <c r="C294" s="115"/>
      <c r="D294" s="115"/>
      <c r="E294" s="115"/>
      <c r="F294" s="115"/>
      <c r="G294" s="115"/>
      <c r="H294" s="115"/>
      <c r="I294" s="115"/>
      <c r="J294" s="115"/>
      <c r="K294" s="115"/>
      <c r="L294" s="115"/>
      <c r="M294" s="115"/>
      <c r="N294" s="115"/>
      <c r="O294" s="115"/>
      <c r="P294" s="115"/>
      <c r="Q294" s="115"/>
      <c r="R294" s="115"/>
      <c r="S294" s="115"/>
      <c r="T294" s="115"/>
      <c r="U294" s="115"/>
      <c r="V294" s="115"/>
      <c r="W294" s="115"/>
      <c r="X294" s="115"/>
      <c r="Y294" s="115"/>
      <c r="Z294" s="115"/>
    </row>
    <row r="295" spans="1:26" x14ac:dyDescent="0.25">
      <c r="A295" s="115"/>
      <c r="B295" s="115"/>
      <c r="C295" s="115"/>
      <c r="D295" s="115"/>
      <c r="E295" s="115"/>
      <c r="F295" s="115"/>
      <c r="G295" s="115"/>
      <c r="H295" s="115"/>
      <c r="I295" s="115"/>
      <c r="J295" s="115"/>
      <c r="K295" s="115"/>
      <c r="L295" s="115"/>
      <c r="M295" s="115"/>
      <c r="N295" s="115"/>
      <c r="O295" s="115"/>
      <c r="P295" s="115"/>
      <c r="Q295" s="115"/>
      <c r="R295" s="115"/>
      <c r="S295" s="115"/>
      <c r="T295" s="115"/>
      <c r="U295" s="115"/>
      <c r="V295" s="115"/>
      <c r="W295" s="115"/>
      <c r="X295" s="115"/>
      <c r="Y295" s="115"/>
      <c r="Z295" s="115"/>
    </row>
    <row r="296" spans="1:26" x14ac:dyDescent="0.25">
      <c r="A296" s="115"/>
      <c r="B296" s="115"/>
      <c r="C296" s="115"/>
      <c r="D296" s="115"/>
      <c r="E296" s="115"/>
      <c r="F296" s="115"/>
      <c r="G296" s="115"/>
      <c r="H296" s="115"/>
      <c r="I296" s="115"/>
      <c r="J296" s="115"/>
      <c r="K296" s="115"/>
      <c r="L296" s="115"/>
      <c r="M296" s="115"/>
      <c r="N296" s="115"/>
      <c r="O296" s="115"/>
      <c r="P296" s="115"/>
      <c r="Q296" s="115"/>
      <c r="R296" s="115"/>
      <c r="S296" s="115"/>
      <c r="T296" s="115"/>
      <c r="U296" s="115"/>
      <c r="V296" s="115"/>
      <c r="W296" s="115"/>
      <c r="X296" s="115"/>
      <c r="Y296" s="115"/>
      <c r="Z296" s="115"/>
    </row>
    <row r="297" spans="1:26" x14ac:dyDescent="0.25">
      <c r="A297" s="115"/>
      <c r="B297" s="115"/>
      <c r="C297" s="115"/>
      <c r="D297" s="115"/>
      <c r="E297" s="115"/>
      <c r="F297" s="115"/>
      <c r="G297" s="115"/>
      <c r="H297" s="115"/>
      <c r="I297" s="115"/>
      <c r="J297" s="115"/>
      <c r="K297" s="115"/>
      <c r="L297" s="115"/>
      <c r="M297" s="115"/>
      <c r="N297" s="115"/>
      <c r="O297" s="115"/>
      <c r="P297" s="115"/>
      <c r="Q297" s="115"/>
      <c r="R297" s="115"/>
      <c r="S297" s="115"/>
      <c r="T297" s="115"/>
      <c r="U297" s="115"/>
      <c r="V297" s="115"/>
      <c r="W297" s="115"/>
      <c r="X297" s="115"/>
      <c r="Y297" s="115"/>
      <c r="Z297" s="115"/>
    </row>
    <row r="298" spans="1:26" x14ac:dyDescent="0.25">
      <c r="A298" s="115"/>
      <c r="B298" s="115"/>
      <c r="C298" s="115"/>
      <c r="D298" s="115"/>
      <c r="E298" s="115"/>
      <c r="F298" s="115"/>
      <c r="G298" s="115"/>
      <c r="H298" s="115"/>
      <c r="I298" s="115"/>
      <c r="J298" s="115"/>
      <c r="K298" s="115"/>
      <c r="L298" s="115"/>
      <c r="M298" s="115"/>
      <c r="N298" s="115"/>
      <c r="O298" s="115"/>
      <c r="P298" s="115"/>
      <c r="Q298" s="115"/>
      <c r="R298" s="115"/>
      <c r="S298" s="115"/>
      <c r="T298" s="115"/>
      <c r="U298" s="115"/>
      <c r="V298" s="115"/>
      <c r="W298" s="115"/>
      <c r="X298" s="115"/>
      <c r="Y298" s="115"/>
      <c r="Z298" s="115"/>
    </row>
    <row r="299" spans="1:26" x14ac:dyDescent="0.25">
      <c r="A299" s="115"/>
      <c r="B299" s="115"/>
      <c r="C299" s="115"/>
      <c r="D299" s="115"/>
      <c r="E299" s="115"/>
      <c r="F299" s="115"/>
      <c r="G299" s="115"/>
      <c r="H299" s="115"/>
      <c r="I299" s="115"/>
      <c r="J299" s="115"/>
      <c r="K299" s="115"/>
      <c r="L299" s="115"/>
      <c r="M299" s="115"/>
      <c r="N299" s="115"/>
      <c r="O299" s="115"/>
      <c r="P299" s="115"/>
      <c r="Q299" s="115"/>
      <c r="R299" s="115"/>
      <c r="S299" s="115"/>
      <c r="T299" s="115"/>
      <c r="U299" s="115"/>
      <c r="V299" s="115"/>
      <c r="W299" s="115"/>
      <c r="X299" s="115"/>
      <c r="Y299" s="115"/>
      <c r="Z299" s="115"/>
    </row>
    <row r="300" spans="1:26" x14ac:dyDescent="0.25">
      <c r="A300" s="115"/>
      <c r="B300" s="115"/>
      <c r="C300" s="115"/>
      <c r="D300" s="115"/>
      <c r="E300" s="115"/>
      <c r="F300" s="115"/>
      <c r="G300" s="115"/>
      <c r="H300" s="115"/>
      <c r="I300" s="115"/>
      <c r="J300" s="115"/>
      <c r="K300" s="115"/>
      <c r="L300" s="115"/>
      <c r="M300" s="115"/>
      <c r="N300" s="115"/>
      <c r="O300" s="115"/>
      <c r="P300" s="115"/>
      <c r="Q300" s="115"/>
      <c r="R300" s="115"/>
      <c r="S300" s="115"/>
      <c r="T300" s="115"/>
      <c r="U300" s="115"/>
      <c r="V300" s="115"/>
      <c r="W300" s="115"/>
      <c r="X300" s="115"/>
      <c r="Y300" s="115"/>
      <c r="Z300" s="115"/>
    </row>
    <row r="301" spans="1:26" x14ac:dyDescent="0.25">
      <c r="A301" s="115"/>
      <c r="B301" s="115"/>
      <c r="C301" s="115"/>
      <c r="D301" s="115"/>
      <c r="E301" s="115"/>
      <c r="F301" s="115"/>
      <c r="G301" s="115"/>
      <c r="H301" s="115"/>
      <c r="I301" s="115"/>
      <c r="J301" s="115"/>
      <c r="K301" s="115"/>
      <c r="L301" s="115"/>
      <c r="M301" s="115"/>
      <c r="N301" s="115"/>
      <c r="O301" s="115"/>
      <c r="P301" s="115"/>
      <c r="Q301" s="115"/>
      <c r="R301" s="115"/>
      <c r="S301" s="115"/>
      <c r="T301" s="115"/>
      <c r="U301" s="115"/>
      <c r="V301" s="115"/>
      <c r="W301" s="115"/>
      <c r="X301" s="115"/>
      <c r="Y301" s="115"/>
      <c r="Z301" s="115"/>
    </row>
    <row r="302" spans="1:26" x14ac:dyDescent="0.25">
      <c r="A302" s="115"/>
      <c r="B302" s="115"/>
      <c r="C302" s="115"/>
      <c r="D302" s="115"/>
      <c r="E302" s="115"/>
      <c r="F302" s="115"/>
      <c r="G302" s="115"/>
      <c r="H302" s="115"/>
      <c r="I302" s="115"/>
      <c r="J302" s="115"/>
      <c r="K302" s="115"/>
      <c r="L302" s="115"/>
      <c r="M302" s="115"/>
      <c r="N302" s="115"/>
      <c r="O302" s="115"/>
      <c r="P302" s="115"/>
      <c r="Q302" s="115"/>
      <c r="R302" s="115"/>
      <c r="S302" s="115"/>
      <c r="T302" s="115"/>
      <c r="U302" s="115"/>
      <c r="V302" s="115"/>
      <c r="W302" s="115"/>
      <c r="X302" s="115"/>
      <c r="Y302" s="115"/>
      <c r="Z302" s="115"/>
    </row>
    <row r="303" spans="1:26" x14ac:dyDescent="0.25">
      <c r="A303" s="115"/>
      <c r="B303" s="115"/>
      <c r="C303" s="115"/>
      <c r="D303" s="115"/>
      <c r="E303" s="115"/>
      <c r="F303" s="115"/>
      <c r="G303" s="115"/>
      <c r="H303" s="115"/>
      <c r="I303" s="115"/>
      <c r="J303" s="115"/>
      <c r="K303" s="115"/>
      <c r="L303" s="115"/>
      <c r="M303" s="115"/>
      <c r="N303" s="115"/>
      <c r="O303" s="115"/>
      <c r="P303" s="115"/>
      <c r="Q303" s="115"/>
      <c r="R303" s="115"/>
      <c r="S303" s="115"/>
      <c r="T303" s="115"/>
      <c r="U303" s="115"/>
      <c r="V303" s="115"/>
      <c r="W303" s="115"/>
      <c r="X303" s="115"/>
      <c r="Y303" s="115"/>
      <c r="Z303" s="115"/>
    </row>
    <row r="304" spans="1:26" x14ac:dyDescent="0.25">
      <c r="A304" s="115"/>
      <c r="B304" s="115"/>
      <c r="C304" s="115"/>
      <c r="D304" s="115"/>
      <c r="E304" s="115"/>
      <c r="F304" s="115"/>
      <c r="G304" s="115"/>
      <c r="H304" s="115"/>
      <c r="I304" s="115"/>
      <c r="J304" s="115"/>
      <c r="K304" s="115"/>
      <c r="L304" s="115"/>
      <c r="M304" s="115"/>
      <c r="N304" s="115"/>
      <c r="O304" s="115"/>
      <c r="P304" s="115"/>
      <c r="Q304" s="115"/>
      <c r="R304" s="115"/>
      <c r="S304" s="115"/>
      <c r="T304" s="115"/>
      <c r="U304" s="115"/>
      <c r="V304" s="115"/>
      <c r="W304" s="115"/>
      <c r="X304" s="115"/>
      <c r="Y304" s="115"/>
      <c r="Z304" s="115"/>
    </row>
    <row r="305" spans="1:26" x14ac:dyDescent="0.25">
      <c r="A305" s="115"/>
      <c r="B305" s="115"/>
      <c r="C305" s="115"/>
      <c r="D305" s="115"/>
      <c r="E305" s="115"/>
      <c r="F305" s="115"/>
      <c r="G305" s="115"/>
      <c r="H305" s="115"/>
      <c r="I305" s="115"/>
      <c r="J305" s="115"/>
      <c r="K305" s="115"/>
      <c r="L305" s="115"/>
      <c r="M305" s="115"/>
      <c r="N305" s="115"/>
      <c r="O305" s="115"/>
      <c r="P305" s="115"/>
      <c r="Q305" s="115"/>
      <c r="R305" s="115"/>
      <c r="S305" s="115"/>
      <c r="T305" s="115"/>
      <c r="U305" s="115"/>
      <c r="V305" s="115"/>
      <c r="W305" s="115"/>
      <c r="X305" s="115"/>
      <c r="Y305" s="115"/>
      <c r="Z305" s="115"/>
    </row>
    <row r="306" spans="1:26" x14ac:dyDescent="0.25">
      <c r="A306" s="115"/>
      <c r="B306" s="115"/>
      <c r="C306" s="115"/>
      <c r="D306" s="115"/>
      <c r="E306" s="115"/>
      <c r="F306" s="115"/>
      <c r="G306" s="115"/>
      <c r="H306" s="115"/>
      <c r="I306" s="115"/>
      <c r="J306" s="115"/>
      <c r="K306" s="115"/>
      <c r="L306" s="115"/>
      <c r="M306" s="115"/>
      <c r="N306" s="115"/>
      <c r="O306" s="115"/>
      <c r="P306" s="115"/>
      <c r="Q306" s="115"/>
      <c r="R306" s="115"/>
      <c r="S306" s="115"/>
      <c r="T306" s="115"/>
      <c r="U306" s="115"/>
      <c r="V306" s="115"/>
      <c r="W306" s="115"/>
      <c r="X306" s="115"/>
      <c r="Y306" s="115"/>
      <c r="Z306" s="115"/>
    </row>
    <row r="307" spans="1:26" x14ac:dyDescent="0.25">
      <c r="A307" s="115"/>
      <c r="B307" s="115"/>
      <c r="C307" s="115"/>
      <c r="D307" s="115"/>
      <c r="E307" s="115"/>
      <c r="F307" s="115"/>
      <c r="G307" s="115"/>
      <c r="H307" s="115"/>
      <c r="I307" s="115"/>
      <c r="J307" s="115"/>
      <c r="K307" s="115"/>
      <c r="L307" s="115"/>
      <c r="M307" s="115"/>
      <c r="N307" s="115"/>
      <c r="O307" s="115"/>
      <c r="P307" s="115"/>
      <c r="Q307" s="115"/>
      <c r="R307" s="115"/>
      <c r="S307" s="115"/>
      <c r="T307" s="115"/>
      <c r="U307" s="115"/>
      <c r="V307" s="115"/>
      <c r="W307" s="115"/>
      <c r="X307" s="115"/>
      <c r="Y307" s="115"/>
      <c r="Z307" s="115"/>
    </row>
    <row r="308" spans="1:26" x14ac:dyDescent="0.25">
      <c r="A308" s="115"/>
      <c r="B308" s="115"/>
      <c r="C308" s="115"/>
      <c r="D308" s="115"/>
      <c r="E308" s="115"/>
      <c r="F308" s="115"/>
      <c r="G308" s="115"/>
      <c r="H308" s="115"/>
      <c r="I308" s="115"/>
      <c r="J308" s="115"/>
      <c r="K308" s="115"/>
      <c r="L308" s="115"/>
      <c r="M308" s="115"/>
      <c r="N308" s="115"/>
      <c r="O308" s="115"/>
      <c r="P308" s="115"/>
      <c r="Q308" s="115"/>
      <c r="R308" s="115"/>
      <c r="S308" s="115"/>
      <c r="T308" s="115"/>
      <c r="U308" s="115"/>
      <c r="V308" s="115"/>
      <c r="W308" s="115"/>
      <c r="X308" s="115"/>
      <c r="Y308" s="115"/>
      <c r="Z308" s="115"/>
    </row>
    <row r="309" spans="1:26" x14ac:dyDescent="0.25">
      <c r="A309" s="115"/>
      <c r="B309" s="115"/>
      <c r="C309" s="115"/>
      <c r="D309" s="115"/>
      <c r="E309" s="115"/>
      <c r="F309" s="115"/>
      <c r="G309" s="115"/>
      <c r="H309" s="115"/>
      <c r="I309" s="115"/>
      <c r="J309" s="115"/>
      <c r="K309" s="115"/>
      <c r="L309" s="115"/>
      <c r="M309" s="115"/>
      <c r="N309" s="115"/>
      <c r="O309" s="115"/>
      <c r="P309" s="115"/>
      <c r="Q309" s="115"/>
      <c r="R309" s="115"/>
      <c r="S309" s="115"/>
      <c r="T309" s="115"/>
      <c r="U309" s="115"/>
      <c r="V309" s="115"/>
      <c r="W309" s="115"/>
      <c r="X309" s="115"/>
      <c r="Y309" s="115"/>
      <c r="Z309" s="115"/>
    </row>
    <row r="310" spans="1:26" x14ac:dyDescent="0.25">
      <c r="A310" s="115"/>
      <c r="B310" s="115"/>
      <c r="C310" s="115"/>
      <c r="D310" s="115"/>
      <c r="E310" s="115"/>
      <c r="F310" s="115"/>
      <c r="G310" s="115"/>
      <c r="H310" s="115"/>
      <c r="I310" s="115"/>
      <c r="J310" s="115"/>
      <c r="K310" s="115"/>
      <c r="L310" s="115"/>
      <c r="M310" s="115"/>
      <c r="N310" s="115"/>
      <c r="O310" s="115"/>
      <c r="P310" s="115"/>
      <c r="Q310" s="115"/>
      <c r="R310" s="115"/>
      <c r="S310" s="115"/>
      <c r="T310" s="115"/>
      <c r="U310" s="115"/>
      <c r="V310" s="115"/>
      <c r="W310" s="115"/>
      <c r="X310" s="115"/>
      <c r="Y310" s="115"/>
      <c r="Z310" s="115"/>
    </row>
    <row r="311" spans="1:26" x14ac:dyDescent="0.25">
      <c r="A311" s="115"/>
      <c r="B311" s="115"/>
      <c r="C311" s="115"/>
      <c r="D311" s="115"/>
      <c r="E311" s="115"/>
      <c r="F311" s="115"/>
      <c r="G311" s="115"/>
      <c r="H311" s="115"/>
      <c r="I311" s="115"/>
      <c r="J311" s="115"/>
      <c r="K311" s="115"/>
      <c r="L311" s="115"/>
      <c r="M311" s="115"/>
      <c r="N311" s="115"/>
      <c r="O311" s="115"/>
      <c r="P311" s="115"/>
      <c r="Q311" s="115"/>
      <c r="R311" s="115"/>
      <c r="S311" s="115"/>
      <c r="T311" s="115"/>
      <c r="U311" s="115"/>
      <c r="V311" s="115"/>
      <c r="W311" s="115"/>
      <c r="X311" s="115"/>
      <c r="Y311" s="115"/>
      <c r="Z311" s="115"/>
    </row>
    <row r="312" spans="1:26" x14ac:dyDescent="0.25">
      <c r="A312" s="115"/>
      <c r="B312" s="115"/>
      <c r="C312" s="115"/>
      <c r="D312" s="115"/>
      <c r="E312" s="115"/>
      <c r="F312" s="115"/>
      <c r="G312" s="115"/>
      <c r="H312" s="115"/>
      <c r="I312" s="115"/>
      <c r="J312" s="115"/>
      <c r="K312" s="115"/>
      <c r="L312" s="115"/>
      <c r="M312" s="115"/>
      <c r="N312" s="115"/>
      <c r="O312" s="115"/>
      <c r="P312" s="115"/>
      <c r="Q312" s="115"/>
      <c r="R312" s="115"/>
      <c r="S312" s="115"/>
      <c r="T312" s="115"/>
      <c r="U312" s="115"/>
      <c r="V312" s="115"/>
      <c r="W312" s="115"/>
      <c r="X312" s="115"/>
      <c r="Y312" s="115"/>
      <c r="Z312" s="115"/>
    </row>
    <row r="313" spans="1:26" x14ac:dyDescent="0.25">
      <c r="A313" s="115"/>
      <c r="B313" s="115"/>
      <c r="C313" s="115"/>
      <c r="D313" s="115"/>
      <c r="E313" s="115"/>
      <c r="F313" s="115"/>
      <c r="G313" s="115"/>
      <c r="H313" s="115"/>
      <c r="I313" s="115"/>
      <c r="J313" s="115"/>
      <c r="K313" s="115"/>
      <c r="L313" s="115"/>
      <c r="M313" s="115"/>
      <c r="N313" s="115"/>
      <c r="O313" s="115"/>
      <c r="P313" s="115"/>
      <c r="Q313" s="115"/>
      <c r="R313" s="115"/>
      <c r="S313" s="115"/>
      <c r="T313" s="115"/>
      <c r="U313" s="115"/>
      <c r="V313" s="115"/>
      <c r="W313" s="115"/>
      <c r="X313" s="115"/>
      <c r="Y313" s="115"/>
      <c r="Z313" s="115"/>
    </row>
    <row r="314" spans="1:26" x14ac:dyDescent="0.25">
      <c r="A314" s="115"/>
      <c r="B314" s="115"/>
      <c r="C314" s="115"/>
      <c r="D314" s="115"/>
      <c r="E314" s="115"/>
      <c r="F314" s="115"/>
      <c r="G314" s="115"/>
      <c r="H314" s="115"/>
      <c r="I314" s="115"/>
      <c r="J314" s="115"/>
      <c r="K314" s="115"/>
      <c r="L314" s="115"/>
      <c r="M314" s="115"/>
      <c r="N314" s="115"/>
      <c r="O314" s="115"/>
      <c r="P314" s="115"/>
      <c r="Q314" s="115"/>
      <c r="R314" s="115"/>
      <c r="S314" s="115"/>
      <c r="T314" s="115"/>
      <c r="U314" s="115"/>
      <c r="V314" s="115"/>
      <c r="W314" s="115"/>
      <c r="X314" s="115"/>
      <c r="Y314" s="115"/>
      <c r="Z314" s="115"/>
    </row>
    <row r="315" spans="1:26" x14ac:dyDescent="0.25">
      <c r="A315" s="115"/>
      <c r="B315" s="115"/>
      <c r="C315" s="115"/>
      <c r="D315" s="115"/>
      <c r="E315" s="115"/>
      <c r="F315" s="115"/>
      <c r="G315" s="115"/>
      <c r="H315" s="115"/>
      <c r="I315" s="115"/>
      <c r="J315" s="115"/>
      <c r="K315" s="115"/>
      <c r="L315" s="115"/>
      <c r="M315" s="115"/>
      <c r="N315" s="115"/>
      <c r="O315" s="115"/>
      <c r="P315" s="115"/>
      <c r="Q315" s="115"/>
      <c r="R315" s="115"/>
      <c r="S315" s="115"/>
      <c r="T315" s="115"/>
      <c r="U315" s="115"/>
      <c r="V315" s="115"/>
      <c r="W315" s="115"/>
      <c r="X315" s="115"/>
      <c r="Y315" s="115"/>
      <c r="Z315" s="115"/>
    </row>
    <row r="316" spans="1:26" x14ac:dyDescent="0.25">
      <c r="A316" s="115"/>
      <c r="B316" s="115"/>
      <c r="C316" s="115"/>
      <c r="D316" s="115"/>
      <c r="E316" s="115"/>
      <c r="F316" s="115"/>
      <c r="G316" s="115"/>
      <c r="H316" s="115"/>
      <c r="I316" s="115"/>
      <c r="J316" s="115"/>
      <c r="K316" s="115"/>
      <c r="L316" s="115"/>
      <c r="M316" s="115"/>
      <c r="N316" s="115"/>
      <c r="O316" s="115"/>
      <c r="P316" s="115"/>
      <c r="Q316" s="115"/>
      <c r="R316" s="115"/>
      <c r="S316" s="115"/>
      <c r="T316" s="115"/>
      <c r="U316" s="115"/>
      <c r="V316" s="115"/>
      <c r="W316" s="115"/>
      <c r="X316" s="115"/>
      <c r="Y316" s="115"/>
      <c r="Z316" s="115"/>
    </row>
    <row r="317" spans="1:26" x14ac:dyDescent="0.25">
      <c r="A317" s="115"/>
      <c r="B317" s="115"/>
      <c r="C317" s="115"/>
      <c r="D317" s="115"/>
      <c r="E317" s="115"/>
      <c r="F317" s="115"/>
      <c r="G317" s="115"/>
      <c r="H317" s="115"/>
      <c r="I317" s="115"/>
      <c r="J317" s="115"/>
      <c r="K317" s="115"/>
      <c r="L317" s="115"/>
      <c r="M317" s="115"/>
      <c r="N317" s="115"/>
      <c r="O317" s="115"/>
      <c r="P317" s="115"/>
      <c r="Q317" s="115"/>
      <c r="R317" s="115"/>
      <c r="S317" s="115"/>
      <c r="T317" s="115"/>
      <c r="U317" s="115"/>
      <c r="V317" s="115"/>
      <c r="W317" s="115"/>
      <c r="X317" s="115"/>
      <c r="Y317" s="115"/>
      <c r="Z317" s="115"/>
    </row>
    <row r="318" spans="1:26" x14ac:dyDescent="0.25">
      <c r="A318" s="115"/>
      <c r="B318" s="115"/>
      <c r="C318" s="115"/>
      <c r="D318" s="115"/>
      <c r="E318" s="115"/>
      <c r="F318" s="115"/>
      <c r="G318" s="115"/>
      <c r="H318" s="115"/>
      <c r="I318" s="115"/>
      <c r="J318" s="115"/>
      <c r="K318" s="115"/>
      <c r="L318" s="115"/>
      <c r="M318" s="115"/>
      <c r="N318" s="115"/>
      <c r="O318" s="115"/>
      <c r="P318" s="115"/>
      <c r="Q318" s="115"/>
      <c r="R318" s="115"/>
      <c r="S318" s="115"/>
      <c r="T318" s="115"/>
      <c r="U318" s="115"/>
      <c r="V318" s="115"/>
      <c r="W318" s="115"/>
      <c r="X318" s="115"/>
      <c r="Y318" s="115"/>
      <c r="Z318" s="115"/>
    </row>
    <row r="319" spans="1:26" x14ac:dyDescent="0.25">
      <c r="A319" s="115"/>
      <c r="B319" s="115"/>
      <c r="C319" s="115"/>
      <c r="D319" s="115"/>
      <c r="E319" s="115"/>
      <c r="F319" s="115"/>
      <c r="G319" s="115"/>
      <c r="H319" s="115"/>
      <c r="I319" s="115"/>
      <c r="J319" s="115"/>
      <c r="K319" s="115"/>
      <c r="L319" s="115"/>
      <c r="M319" s="115"/>
      <c r="N319" s="115"/>
      <c r="O319" s="115"/>
      <c r="P319" s="115"/>
      <c r="Q319" s="115"/>
      <c r="R319" s="115"/>
      <c r="S319" s="115"/>
      <c r="T319" s="115"/>
      <c r="U319" s="115"/>
      <c r="V319" s="115"/>
      <c r="W319" s="115"/>
      <c r="X319" s="115"/>
      <c r="Y319" s="115"/>
      <c r="Z319" s="115"/>
    </row>
    <row r="320" spans="1:26" x14ac:dyDescent="0.25">
      <c r="A320" s="115"/>
      <c r="B320" s="115"/>
      <c r="C320" s="115"/>
      <c r="D320" s="115"/>
      <c r="E320" s="115"/>
      <c r="F320" s="115"/>
      <c r="G320" s="115"/>
      <c r="H320" s="115"/>
      <c r="I320" s="115"/>
      <c r="J320" s="115"/>
      <c r="K320" s="115"/>
      <c r="L320" s="115"/>
      <c r="M320" s="115"/>
      <c r="N320" s="115"/>
      <c r="O320" s="115"/>
      <c r="P320" s="115"/>
      <c r="Q320" s="115"/>
      <c r="R320" s="115"/>
      <c r="S320" s="115"/>
      <c r="T320" s="115"/>
      <c r="U320" s="115"/>
      <c r="V320" s="115"/>
      <c r="W320" s="115"/>
      <c r="X320" s="115"/>
      <c r="Y320" s="115"/>
      <c r="Z320" s="115"/>
    </row>
    <row r="321" spans="1:26" x14ac:dyDescent="0.25">
      <c r="A321" s="115"/>
      <c r="B321" s="115"/>
      <c r="C321" s="115"/>
      <c r="D321" s="115"/>
      <c r="E321" s="115"/>
      <c r="F321" s="115"/>
      <c r="G321" s="115"/>
      <c r="H321" s="115"/>
      <c r="I321" s="115"/>
      <c r="J321" s="115"/>
      <c r="K321" s="115"/>
      <c r="L321" s="115"/>
      <c r="M321" s="115"/>
      <c r="N321" s="115"/>
      <c r="O321" s="115"/>
      <c r="P321" s="115"/>
      <c r="Q321" s="115"/>
      <c r="R321" s="115"/>
      <c r="S321" s="115"/>
      <c r="T321" s="115"/>
      <c r="U321" s="115"/>
      <c r="V321" s="115"/>
      <c r="W321" s="115"/>
      <c r="X321" s="115"/>
      <c r="Y321" s="115"/>
      <c r="Z321" s="115"/>
    </row>
    <row r="322" spans="1:26" x14ac:dyDescent="0.25">
      <c r="A322" s="115"/>
      <c r="B322" s="115"/>
      <c r="C322" s="115"/>
      <c r="D322" s="115"/>
      <c r="E322" s="115"/>
      <c r="F322" s="115"/>
      <c r="G322" s="115"/>
      <c r="H322" s="115"/>
      <c r="I322" s="115"/>
      <c r="J322" s="115"/>
      <c r="K322" s="115"/>
      <c r="L322" s="115"/>
      <c r="M322" s="115"/>
      <c r="N322" s="115"/>
      <c r="O322" s="115"/>
      <c r="P322" s="115"/>
      <c r="Q322" s="115"/>
      <c r="R322" s="115"/>
      <c r="S322" s="115"/>
      <c r="T322" s="115"/>
      <c r="U322" s="115"/>
      <c r="V322" s="115"/>
      <c r="W322" s="115"/>
      <c r="X322" s="115"/>
      <c r="Y322" s="115"/>
      <c r="Z322" s="115"/>
    </row>
    <row r="323" spans="1:26" x14ac:dyDescent="0.25">
      <c r="A323" s="115"/>
      <c r="B323" s="115"/>
      <c r="C323" s="115"/>
      <c r="D323" s="115"/>
      <c r="E323" s="115"/>
      <c r="F323" s="115"/>
      <c r="G323" s="115"/>
      <c r="H323" s="115"/>
      <c r="I323" s="115"/>
      <c r="J323" s="115"/>
      <c r="K323" s="115"/>
      <c r="L323" s="115"/>
      <c r="M323" s="115"/>
      <c r="N323" s="115"/>
      <c r="O323" s="115"/>
      <c r="P323" s="115"/>
      <c r="Q323" s="115"/>
      <c r="R323" s="115"/>
      <c r="S323" s="115"/>
      <c r="T323" s="115"/>
      <c r="U323" s="115"/>
      <c r="V323" s="115"/>
      <c r="W323" s="115"/>
      <c r="X323" s="115"/>
      <c r="Y323" s="115"/>
      <c r="Z323" s="115"/>
    </row>
    <row r="324" spans="1:26" x14ac:dyDescent="0.25">
      <c r="A324" s="115"/>
      <c r="B324" s="115"/>
      <c r="C324" s="115"/>
      <c r="D324" s="115"/>
      <c r="E324" s="115"/>
      <c r="F324" s="115"/>
      <c r="G324" s="115"/>
      <c r="H324" s="115"/>
      <c r="I324" s="115"/>
      <c r="J324" s="115"/>
      <c r="K324" s="115"/>
      <c r="L324" s="115"/>
      <c r="M324" s="115"/>
      <c r="N324" s="115"/>
      <c r="O324" s="115"/>
      <c r="P324" s="115"/>
      <c r="Q324" s="115"/>
      <c r="R324" s="115"/>
      <c r="S324" s="115"/>
      <c r="T324" s="115"/>
      <c r="U324" s="115"/>
      <c r="V324" s="115"/>
      <c r="W324" s="115"/>
      <c r="X324" s="115"/>
      <c r="Y324" s="115"/>
      <c r="Z324" s="115"/>
    </row>
    <row r="325" spans="1:26" x14ac:dyDescent="0.25">
      <c r="A325" s="115"/>
      <c r="B325" s="115"/>
      <c r="C325" s="115"/>
      <c r="D325" s="115"/>
      <c r="E325" s="115"/>
      <c r="F325" s="115"/>
      <c r="G325" s="115"/>
      <c r="H325" s="115"/>
      <c r="I325" s="115"/>
      <c r="J325" s="115"/>
      <c r="K325" s="115"/>
      <c r="L325" s="115"/>
      <c r="M325" s="115"/>
      <c r="N325" s="115"/>
      <c r="O325" s="115"/>
      <c r="P325" s="115"/>
      <c r="Q325" s="115"/>
      <c r="R325" s="115"/>
      <c r="S325" s="115"/>
      <c r="T325" s="115"/>
      <c r="U325" s="115"/>
      <c r="V325" s="115"/>
      <c r="W325" s="115"/>
      <c r="X325" s="115"/>
      <c r="Y325" s="115"/>
      <c r="Z325" s="115"/>
    </row>
    <row r="326" spans="1:26" x14ac:dyDescent="0.25">
      <c r="A326" s="115"/>
      <c r="B326" s="115"/>
      <c r="C326" s="115"/>
      <c r="D326" s="115"/>
      <c r="E326" s="115"/>
      <c r="F326" s="115"/>
      <c r="G326" s="115"/>
      <c r="H326" s="115"/>
      <c r="I326" s="115"/>
      <c r="J326" s="115"/>
      <c r="K326" s="115"/>
      <c r="L326" s="115"/>
      <c r="M326" s="115"/>
      <c r="N326" s="115"/>
      <c r="O326" s="115"/>
      <c r="P326" s="115"/>
      <c r="Q326" s="115"/>
      <c r="R326" s="115"/>
      <c r="S326" s="115"/>
      <c r="T326" s="115"/>
      <c r="U326" s="115"/>
      <c r="V326" s="115"/>
      <c r="W326" s="115"/>
      <c r="X326" s="115"/>
      <c r="Y326" s="115"/>
      <c r="Z326" s="115"/>
    </row>
    <row r="327" spans="1:26" x14ac:dyDescent="0.25">
      <c r="A327" s="115"/>
      <c r="B327" s="115"/>
      <c r="C327" s="115"/>
      <c r="D327" s="115"/>
      <c r="E327" s="115"/>
      <c r="F327" s="115"/>
      <c r="G327" s="115"/>
      <c r="H327" s="115"/>
      <c r="I327" s="115"/>
      <c r="J327" s="115"/>
      <c r="K327" s="115"/>
      <c r="L327" s="115"/>
      <c r="M327" s="115"/>
      <c r="N327" s="115"/>
      <c r="O327" s="115"/>
      <c r="P327" s="115"/>
      <c r="Q327" s="115"/>
      <c r="R327" s="115"/>
      <c r="S327" s="115"/>
      <c r="T327" s="115"/>
      <c r="U327" s="115"/>
      <c r="V327" s="115"/>
      <c r="W327" s="115"/>
      <c r="X327" s="115"/>
      <c r="Y327" s="115"/>
      <c r="Z327" s="115"/>
    </row>
    <row r="328" spans="1:26" x14ac:dyDescent="0.25">
      <c r="A328" s="115"/>
      <c r="B328" s="115"/>
      <c r="C328" s="115"/>
      <c r="D328" s="115"/>
      <c r="E328" s="115"/>
      <c r="F328" s="115"/>
      <c r="G328" s="115"/>
      <c r="H328" s="115"/>
      <c r="I328" s="115"/>
      <c r="J328" s="115"/>
      <c r="K328" s="115"/>
      <c r="L328" s="115"/>
      <c r="M328" s="115"/>
      <c r="N328" s="115"/>
      <c r="O328" s="115"/>
      <c r="P328" s="115"/>
      <c r="Q328" s="115"/>
      <c r="R328" s="115"/>
      <c r="S328" s="115"/>
      <c r="T328" s="115"/>
      <c r="U328" s="115"/>
      <c r="V328" s="115"/>
      <c r="W328" s="115"/>
      <c r="X328" s="115"/>
      <c r="Y328" s="115"/>
      <c r="Z328" s="115"/>
    </row>
    <row r="329" spans="1:26" x14ac:dyDescent="0.25">
      <c r="A329" s="115"/>
      <c r="B329" s="115"/>
      <c r="C329" s="115"/>
      <c r="D329" s="115"/>
      <c r="E329" s="115"/>
      <c r="F329" s="115"/>
      <c r="G329" s="115"/>
      <c r="H329" s="115"/>
      <c r="I329" s="115"/>
      <c r="J329" s="115"/>
      <c r="K329" s="115"/>
      <c r="L329" s="115"/>
      <c r="M329" s="115"/>
      <c r="N329" s="115"/>
      <c r="O329" s="115"/>
      <c r="P329" s="115"/>
      <c r="Q329" s="115"/>
      <c r="R329" s="115"/>
      <c r="S329" s="115"/>
      <c r="T329" s="115"/>
      <c r="U329" s="115"/>
      <c r="V329" s="115"/>
      <c r="W329" s="115"/>
      <c r="X329" s="115"/>
      <c r="Y329" s="115"/>
      <c r="Z329" s="115"/>
    </row>
    <row r="330" spans="1:26" x14ac:dyDescent="0.25">
      <c r="A330" s="115"/>
      <c r="B330" s="115"/>
      <c r="C330" s="115"/>
      <c r="D330" s="115"/>
      <c r="E330" s="115"/>
      <c r="F330" s="115"/>
      <c r="G330" s="115"/>
      <c r="H330" s="115"/>
      <c r="I330" s="115"/>
      <c r="J330" s="115"/>
      <c r="K330" s="115"/>
      <c r="L330" s="115"/>
      <c r="M330" s="115"/>
      <c r="N330" s="115"/>
      <c r="O330" s="115"/>
      <c r="P330" s="115"/>
      <c r="Q330" s="115"/>
      <c r="R330" s="115"/>
      <c r="S330" s="115"/>
      <c r="T330" s="115"/>
      <c r="U330" s="115"/>
      <c r="V330" s="115"/>
      <c r="W330" s="115"/>
      <c r="X330" s="115"/>
      <c r="Y330" s="115"/>
      <c r="Z330" s="115"/>
    </row>
    <row r="331" spans="1:26" x14ac:dyDescent="0.25">
      <c r="A331" s="115"/>
      <c r="B331" s="115"/>
      <c r="C331" s="115"/>
      <c r="D331" s="115"/>
      <c r="E331" s="115"/>
      <c r="F331" s="115"/>
      <c r="G331" s="115"/>
      <c r="H331" s="115"/>
      <c r="I331" s="115"/>
      <c r="J331" s="115"/>
      <c r="K331" s="115"/>
      <c r="L331" s="115"/>
      <c r="M331" s="115"/>
      <c r="N331" s="115"/>
      <c r="O331" s="115"/>
      <c r="P331" s="115"/>
      <c r="Q331" s="115"/>
      <c r="R331" s="115"/>
      <c r="S331" s="115"/>
      <c r="T331" s="115"/>
      <c r="U331" s="115"/>
      <c r="V331" s="115"/>
      <c r="W331" s="115"/>
      <c r="X331" s="115"/>
      <c r="Y331" s="115"/>
      <c r="Z331" s="115"/>
    </row>
    <row r="332" spans="1:26" x14ac:dyDescent="0.25">
      <c r="A332" s="115"/>
      <c r="B332" s="115"/>
      <c r="C332" s="115"/>
      <c r="D332" s="115"/>
      <c r="E332" s="115"/>
      <c r="F332" s="115"/>
      <c r="G332" s="115"/>
      <c r="H332" s="115"/>
      <c r="I332" s="115"/>
      <c r="J332" s="115"/>
      <c r="K332" s="115"/>
      <c r="L332" s="115"/>
      <c r="M332" s="115"/>
      <c r="N332" s="115"/>
      <c r="O332" s="115"/>
      <c r="P332" s="115"/>
      <c r="Q332" s="115"/>
      <c r="R332" s="115"/>
      <c r="S332" s="115"/>
      <c r="T332" s="115"/>
      <c r="U332" s="115"/>
      <c r="V332" s="115"/>
      <c r="W332" s="115"/>
      <c r="X332" s="115"/>
      <c r="Y332" s="115"/>
      <c r="Z332" s="115"/>
    </row>
    <row r="333" spans="1:26" x14ac:dyDescent="0.25">
      <c r="A333" s="115"/>
      <c r="B333" s="115"/>
      <c r="C333" s="115"/>
      <c r="D333" s="115"/>
      <c r="E333" s="115"/>
      <c r="F333" s="115"/>
      <c r="G333" s="115"/>
      <c r="H333" s="115"/>
      <c r="I333" s="115"/>
      <c r="J333" s="115"/>
      <c r="K333" s="115"/>
      <c r="L333" s="115"/>
      <c r="M333" s="115"/>
      <c r="N333" s="115"/>
      <c r="O333" s="115"/>
      <c r="P333" s="115"/>
      <c r="Q333" s="115"/>
      <c r="R333" s="115"/>
      <c r="S333" s="115"/>
      <c r="T333" s="115"/>
      <c r="U333" s="115"/>
      <c r="V333" s="115"/>
      <c r="W333" s="115"/>
      <c r="X333" s="115"/>
      <c r="Y333" s="115"/>
      <c r="Z333" s="115"/>
    </row>
    <row r="334" spans="1:26" x14ac:dyDescent="0.25">
      <c r="A334" s="115"/>
      <c r="B334" s="115"/>
      <c r="C334" s="115"/>
      <c r="D334" s="115"/>
      <c r="E334" s="115"/>
      <c r="F334" s="115"/>
      <c r="G334" s="115"/>
      <c r="H334" s="115"/>
      <c r="I334" s="115"/>
      <c r="J334" s="115"/>
      <c r="K334" s="115"/>
      <c r="L334" s="115"/>
      <c r="M334" s="115"/>
      <c r="N334" s="115"/>
      <c r="O334" s="115"/>
      <c r="P334" s="115"/>
      <c r="Q334" s="115"/>
      <c r="R334" s="115"/>
      <c r="S334" s="115"/>
      <c r="T334" s="115"/>
      <c r="U334" s="115"/>
      <c r="V334" s="115"/>
      <c r="W334" s="115"/>
      <c r="X334" s="115"/>
      <c r="Y334" s="115"/>
      <c r="Z334" s="115"/>
    </row>
    <row r="335" spans="1:26" x14ac:dyDescent="0.25">
      <c r="A335" s="115"/>
      <c r="B335" s="115"/>
      <c r="C335" s="115"/>
      <c r="D335" s="115"/>
      <c r="E335" s="115"/>
      <c r="F335" s="115"/>
      <c r="G335" s="115"/>
      <c r="H335" s="115"/>
      <c r="I335" s="115"/>
      <c r="J335" s="115"/>
      <c r="K335" s="115"/>
      <c r="L335" s="115"/>
      <c r="M335" s="115"/>
      <c r="N335" s="115"/>
      <c r="O335" s="115"/>
      <c r="P335" s="115"/>
      <c r="Q335" s="115"/>
      <c r="R335" s="115"/>
      <c r="S335" s="115"/>
      <c r="T335" s="115"/>
      <c r="U335" s="115"/>
      <c r="V335" s="115"/>
      <c r="W335" s="115"/>
      <c r="X335" s="115"/>
      <c r="Y335" s="115"/>
      <c r="Z335" s="115"/>
    </row>
    <row r="336" spans="1:26" x14ac:dyDescent="0.25">
      <c r="A336" s="115"/>
      <c r="B336" s="115"/>
      <c r="C336" s="115"/>
      <c r="D336" s="115"/>
      <c r="E336" s="115"/>
      <c r="F336" s="115"/>
      <c r="G336" s="115"/>
      <c r="H336" s="115"/>
      <c r="I336" s="115"/>
      <c r="J336" s="115"/>
      <c r="K336" s="115"/>
      <c r="L336" s="115"/>
      <c r="M336" s="115"/>
      <c r="N336" s="115"/>
      <c r="O336" s="115"/>
      <c r="P336" s="115"/>
      <c r="Q336" s="115"/>
      <c r="R336" s="115"/>
      <c r="S336" s="115"/>
      <c r="T336" s="115"/>
      <c r="U336" s="115"/>
      <c r="V336" s="115"/>
      <c r="W336" s="115"/>
      <c r="X336" s="115"/>
      <c r="Y336" s="115"/>
      <c r="Z336" s="115"/>
    </row>
    <row r="337" spans="1:26" x14ac:dyDescent="0.25">
      <c r="A337" s="115"/>
      <c r="B337" s="115"/>
      <c r="C337" s="115"/>
      <c r="D337" s="115"/>
      <c r="E337" s="115"/>
      <c r="F337" s="115"/>
      <c r="G337" s="115"/>
      <c r="H337" s="115"/>
      <c r="I337" s="115"/>
      <c r="J337" s="115"/>
      <c r="K337" s="115"/>
      <c r="L337" s="115"/>
      <c r="M337" s="115"/>
      <c r="N337" s="115"/>
      <c r="O337" s="115"/>
      <c r="P337" s="115"/>
      <c r="Q337" s="115"/>
      <c r="R337" s="115"/>
      <c r="S337" s="115"/>
      <c r="T337" s="115"/>
      <c r="U337" s="115"/>
      <c r="V337" s="115"/>
      <c r="W337" s="115"/>
      <c r="X337" s="115"/>
      <c r="Y337" s="115"/>
      <c r="Z337" s="115"/>
    </row>
    <row r="338" spans="1:26" x14ac:dyDescent="0.25">
      <c r="A338" s="115"/>
      <c r="B338" s="115"/>
      <c r="C338" s="115"/>
      <c r="D338" s="115"/>
      <c r="E338" s="115"/>
      <c r="F338" s="115"/>
      <c r="G338" s="115"/>
      <c r="H338" s="115"/>
      <c r="I338" s="115"/>
      <c r="J338" s="115"/>
      <c r="K338" s="115"/>
      <c r="L338" s="115"/>
      <c r="M338" s="115"/>
      <c r="N338" s="115"/>
      <c r="O338" s="115"/>
      <c r="P338" s="115"/>
      <c r="Q338" s="115"/>
      <c r="R338" s="115"/>
      <c r="S338" s="115"/>
      <c r="T338" s="115"/>
      <c r="U338" s="115"/>
      <c r="V338" s="115"/>
      <c r="W338" s="115"/>
      <c r="X338" s="115"/>
      <c r="Y338" s="115"/>
      <c r="Z338" s="115"/>
    </row>
    <row r="339" spans="1:26" x14ac:dyDescent="0.25">
      <c r="A339" s="115"/>
      <c r="B339" s="115"/>
      <c r="C339" s="115"/>
      <c r="D339" s="115"/>
      <c r="E339" s="115"/>
      <c r="F339" s="115"/>
      <c r="G339" s="115"/>
      <c r="H339" s="115"/>
      <c r="I339" s="115"/>
      <c r="J339" s="115"/>
      <c r="K339" s="115"/>
      <c r="L339" s="115"/>
      <c r="M339" s="115"/>
      <c r="N339" s="115"/>
      <c r="O339" s="115"/>
      <c r="P339" s="115"/>
      <c r="Q339" s="115"/>
      <c r="R339" s="115"/>
      <c r="S339" s="115"/>
      <c r="T339" s="115"/>
      <c r="U339" s="115"/>
      <c r="V339" s="115"/>
      <c r="W339" s="115"/>
      <c r="X339" s="115"/>
      <c r="Y339" s="115"/>
      <c r="Z339" s="115"/>
    </row>
    <row r="340" spans="1:26" x14ac:dyDescent="0.25">
      <c r="A340" s="115"/>
      <c r="B340" s="115"/>
      <c r="C340" s="115"/>
      <c r="D340" s="115"/>
      <c r="E340" s="115"/>
      <c r="F340" s="115"/>
      <c r="G340" s="115"/>
      <c r="H340" s="115"/>
      <c r="I340" s="115"/>
      <c r="J340" s="115"/>
      <c r="K340" s="115"/>
      <c r="L340" s="115"/>
      <c r="M340" s="115"/>
      <c r="N340" s="115"/>
      <c r="O340" s="115"/>
      <c r="P340" s="115"/>
      <c r="Q340" s="115"/>
      <c r="R340" s="115"/>
      <c r="S340" s="115"/>
      <c r="T340" s="115"/>
      <c r="U340" s="115"/>
      <c r="V340" s="115"/>
      <c r="W340" s="115"/>
      <c r="X340" s="115"/>
      <c r="Y340" s="115"/>
      <c r="Z340" s="115"/>
    </row>
    <row r="341" spans="1:26" x14ac:dyDescent="0.25">
      <c r="A341" s="115"/>
      <c r="B341" s="115"/>
      <c r="C341" s="115"/>
      <c r="D341" s="115"/>
      <c r="E341" s="115"/>
      <c r="F341" s="115"/>
      <c r="G341" s="115"/>
      <c r="H341" s="115"/>
      <c r="I341" s="115"/>
      <c r="J341" s="115"/>
      <c r="K341" s="115"/>
      <c r="L341" s="115"/>
      <c r="M341" s="115"/>
      <c r="N341" s="115"/>
      <c r="O341" s="115"/>
      <c r="P341" s="115"/>
      <c r="Q341" s="115"/>
      <c r="R341" s="115"/>
      <c r="S341" s="115"/>
      <c r="T341" s="115"/>
      <c r="U341" s="115"/>
      <c r="V341" s="115"/>
      <c r="W341" s="115"/>
      <c r="X341" s="115"/>
      <c r="Y341" s="115"/>
      <c r="Z341" s="115"/>
    </row>
    <row r="342" spans="1:26" x14ac:dyDescent="0.25">
      <c r="A342" s="115"/>
      <c r="B342" s="115"/>
      <c r="C342" s="115"/>
      <c r="D342" s="115"/>
      <c r="E342" s="115"/>
      <c r="F342" s="115"/>
      <c r="G342" s="115"/>
      <c r="H342" s="115"/>
      <c r="I342" s="115"/>
      <c r="J342" s="115"/>
      <c r="K342" s="115"/>
      <c r="L342" s="115"/>
      <c r="M342" s="115"/>
      <c r="N342" s="115"/>
      <c r="O342" s="115"/>
      <c r="P342" s="115"/>
      <c r="Q342" s="115"/>
      <c r="R342" s="115"/>
      <c r="S342" s="115"/>
      <c r="T342" s="115"/>
      <c r="U342" s="115"/>
      <c r="V342" s="115"/>
      <c r="W342" s="115"/>
      <c r="X342" s="115"/>
      <c r="Y342" s="115"/>
      <c r="Z342" s="115"/>
    </row>
    <row r="343" spans="1:26" x14ac:dyDescent="0.25">
      <c r="A343" s="115"/>
      <c r="B343" s="115"/>
      <c r="C343" s="115"/>
      <c r="D343" s="115"/>
      <c r="E343" s="115"/>
      <c r="F343" s="115"/>
      <c r="G343" s="115"/>
      <c r="H343" s="115"/>
      <c r="I343" s="115"/>
      <c r="J343" s="115"/>
      <c r="K343" s="115"/>
      <c r="L343" s="115"/>
      <c r="M343" s="115"/>
      <c r="N343" s="115"/>
      <c r="O343" s="115"/>
      <c r="P343" s="115"/>
      <c r="Q343" s="115"/>
      <c r="R343" s="115"/>
      <c r="S343" s="115"/>
      <c r="T343" s="115"/>
      <c r="U343" s="115"/>
      <c r="V343" s="115"/>
      <c r="W343" s="115"/>
      <c r="X343" s="115"/>
      <c r="Y343" s="115"/>
      <c r="Z343" s="115"/>
    </row>
    <row r="344" spans="1:26" x14ac:dyDescent="0.25">
      <c r="A344" s="115"/>
      <c r="B344" s="115"/>
      <c r="C344" s="115"/>
      <c r="D344" s="115"/>
      <c r="E344" s="115"/>
      <c r="F344" s="115"/>
      <c r="G344" s="115"/>
      <c r="H344" s="115"/>
      <c r="I344" s="115"/>
      <c r="J344" s="115"/>
      <c r="K344" s="115"/>
      <c r="L344" s="115"/>
      <c r="M344" s="115"/>
      <c r="N344" s="115"/>
      <c r="O344" s="115"/>
      <c r="P344" s="115"/>
      <c r="Q344" s="115"/>
      <c r="R344" s="115"/>
      <c r="S344" s="115"/>
      <c r="T344" s="115"/>
      <c r="U344" s="115"/>
      <c r="V344" s="115"/>
      <c r="W344" s="115"/>
      <c r="X344" s="115"/>
      <c r="Y344" s="115"/>
      <c r="Z344" s="115"/>
    </row>
    <row r="345" spans="1:26" x14ac:dyDescent="0.25">
      <c r="A345" s="115"/>
      <c r="B345" s="115"/>
      <c r="C345" s="115"/>
      <c r="D345" s="115"/>
      <c r="E345" s="115"/>
      <c r="F345" s="115"/>
      <c r="G345" s="115"/>
      <c r="H345" s="115"/>
      <c r="I345" s="115"/>
      <c r="J345" s="115"/>
      <c r="K345" s="115"/>
      <c r="L345" s="115"/>
      <c r="M345" s="115"/>
      <c r="N345" s="115"/>
      <c r="O345" s="115"/>
      <c r="P345" s="115"/>
      <c r="Q345" s="115"/>
      <c r="R345" s="115"/>
      <c r="S345" s="115"/>
      <c r="T345" s="115"/>
      <c r="U345" s="115"/>
      <c r="V345" s="115"/>
      <c r="W345" s="115"/>
      <c r="X345" s="115"/>
      <c r="Y345" s="115"/>
      <c r="Z345" s="115"/>
    </row>
    <row r="346" spans="1:26" x14ac:dyDescent="0.25">
      <c r="A346" s="115"/>
      <c r="B346" s="115"/>
      <c r="C346" s="115"/>
      <c r="D346" s="115"/>
      <c r="E346" s="115"/>
      <c r="F346" s="115"/>
      <c r="G346" s="115"/>
      <c r="H346" s="115"/>
      <c r="I346" s="115"/>
      <c r="J346" s="115"/>
      <c r="K346" s="115"/>
      <c r="L346" s="115"/>
      <c r="M346" s="115"/>
      <c r="N346" s="115"/>
      <c r="O346" s="115"/>
      <c r="P346" s="115"/>
      <c r="Q346" s="115"/>
      <c r="R346" s="115"/>
      <c r="S346" s="115"/>
      <c r="T346" s="115"/>
      <c r="U346" s="115"/>
      <c r="V346" s="115"/>
      <c r="W346" s="115"/>
      <c r="X346" s="115"/>
      <c r="Y346" s="115"/>
      <c r="Z346" s="115"/>
    </row>
    <row r="347" spans="1:26" x14ac:dyDescent="0.25">
      <c r="A347" s="115"/>
      <c r="B347" s="115"/>
      <c r="C347" s="115"/>
      <c r="D347" s="115"/>
      <c r="E347" s="115"/>
      <c r="F347" s="115"/>
      <c r="G347" s="115"/>
      <c r="H347" s="115"/>
      <c r="I347" s="115"/>
      <c r="J347" s="115"/>
      <c r="K347" s="115"/>
      <c r="L347" s="115"/>
      <c r="M347" s="115"/>
      <c r="N347" s="115"/>
      <c r="O347" s="115"/>
      <c r="P347" s="115"/>
      <c r="Q347" s="115"/>
      <c r="R347" s="115"/>
      <c r="S347" s="115"/>
      <c r="T347" s="115"/>
      <c r="U347" s="115"/>
      <c r="V347" s="115"/>
      <c r="W347" s="115"/>
      <c r="X347" s="115"/>
      <c r="Y347" s="115"/>
      <c r="Z347" s="115"/>
    </row>
    <row r="348" spans="1:26" x14ac:dyDescent="0.25">
      <c r="A348" s="115"/>
      <c r="B348" s="115"/>
      <c r="C348" s="115"/>
      <c r="D348" s="115"/>
      <c r="E348" s="115"/>
      <c r="F348" s="115"/>
      <c r="G348" s="115"/>
      <c r="H348" s="115"/>
      <c r="I348" s="115"/>
      <c r="J348" s="115"/>
      <c r="K348" s="115"/>
      <c r="L348" s="115"/>
      <c r="M348" s="115"/>
      <c r="N348" s="115"/>
      <c r="O348" s="115"/>
      <c r="P348" s="115"/>
      <c r="Q348" s="115"/>
      <c r="R348" s="115"/>
      <c r="S348" s="115"/>
      <c r="T348" s="115"/>
      <c r="U348" s="115"/>
      <c r="V348" s="115"/>
      <c r="W348" s="115"/>
      <c r="X348" s="115"/>
      <c r="Y348" s="115"/>
      <c r="Z348" s="115"/>
    </row>
    <row r="349" spans="1:26" x14ac:dyDescent="0.25">
      <c r="A349" s="115"/>
      <c r="B349" s="115"/>
      <c r="C349" s="115"/>
      <c r="D349" s="115"/>
      <c r="E349" s="115"/>
      <c r="F349" s="115"/>
      <c r="G349" s="115"/>
      <c r="H349" s="115"/>
      <c r="I349" s="115"/>
      <c r="J349" s="115"/>
      <c r="K349" s="115"/>
      <c r="L349" s="115"/>
      <c r="M349" s="115"/>
      <c r="N349" s="115"/>
      <c r="O349" s="115"/>
      <c r="P349" s="115"/>
      <c r="Q349" s="115"/>
      <c r="R349" s="115"/>
      <c r="S349" s="115"/>
      <c r="T349" s="115"/>
      <c r="U349" s="115"/>
      <c r="V349" s="115"/>
      <c r="W349" s="115"/>
      <c r="X349" s="115"/>
      <c r="Y349" s="115"/>
      <c r="Z349" s="115"/>
    </row>
    <row r="350" spans="1:26" x14ac:dyDescent="0.25">
      <c r="A350" s="115"/>
      <c r="B350" s="115"/>
      <c r="C350" s="115"/>
      <c r="D350" s="115"/>
      <c r="E350" s="115"/>
      <c r="F350" s="115"/>
      <c r="G350" s="115"/>
      <c r="H350" s="115"/>
      <c r="I350" s="115"/>
      <c r="J350" s="115"/>
      <c r="K350" s="115"/>
      <c r="L350" s="115"/>
      <c r="M350" s="115"/>
      <c r="N350" s="115"/>
      <c r="O350" s="115"/>
      <c r="P350" s="115"/>
      <c r="Q350" s="115"/>
      <c r="R350" s="115"/>
      <c r="S350" s="115"/>
      <c r="T350" s="115"/>
      <c r="U350" s="115"/>
      <c r="V350" s="115"/>
      <c r="W350" s="115"/>
      <c r="X350" s="115"/>
      <c r="Y350" s="115"/>
      <c r="Z350" s="115"/>
    </row>
    <row r="351" spans="1:26" x14ac:dyDescent="0.25">
      <c r="A351" s="115"/>
      <c r="B351" s="115"/>
      <c r="C351" s="115"/>
      <c r="D351" s="115"/>
      <c r="E351" s="115"/>
      <c r="F351" s="115"/>
      <c r="G351" s="115"/>
      <c r="H351" s="115"/>
      <c r="I351" s="115"/>
      <c r="J351" s="115"/>
      <c r="K351" s="115"/>
      <c r="L351" s="115"/>
      <c r="M351" s="115"/>
      <c r="N351" s="115"/>
      <c r="O351" s="115"/>
      <c r="P351" s="115"/>
      <c r="Q351" s="115"/>
      <c r="R351" s="115"/>
      <c r="S351" s="115"/>
      <c r="T351" s="115"/>
      <c r="U351" s="115"/>
      <c r="V351" s="115"/>
      <c r="W351" s="115"/>
      <c r="X351" s="115"/>
      <c r="Y351" s="115"/>
      <c r="Z351" s="115"/>
    </row>
    <row r="352" spans="1:26" x14ac:dyDescent="0.25">
      <c r="A352" s="115"/>
      <c r="B352" s="115"/>
      <c r="C352" s="115"/>
      <c r="D352" s="115"/>
      <c r="E352" s="115"/>
      <c r="F352" s="115"/>
      <c r="G352" s="115"/>
      <c r="H352" s="115"/>
      <c r="I352" s="115"/>
      <c r="J352" s="115"/>
      <c r="K352" s="115"/>
      <c r="L352" s="115"/>
      <c r="M352" s="115"/>
      <c r="N352" s="115"/>
      <c r="O352" s="115"/>
      <c r="P352" s="115"/>
      <c r="Q352" s="115"/>
      <c r="R352" s="115"/>
      <c r="S352" s="115"/>
      <c r="T352" s="115"/>
      <c r="U352" s="115"/>
      <c r="V352" s="115"/>
      <c r="W352" s="115"/>
      <c r="X352" s="115"/>
      <c r="Y352" s="115"/>
      <c r="Z352" s="115"/>
    </row>
    <row r="353" spans="1:26" x14ac:dyDescent="0.25">
      <c r="A353" s="115"/>
      <c r="B353" s="115"/>
      <c r="C353" s="115"/>
      <c r="D353" s="115"/>
      <c r="E353" s="115"/>
      <c r="F353" s="115"/>
      <c r="G353" s="115"/>
      <c r="H353" s="115"/>
      <c r="I353" s="115"/>
      <c r="J353" s="115"/>
      <c r="K353" s="115"/>
      <c r="L353" s="115"/>
      <c r="M353" s="115"/>
      <c r="N353" s="115"/>
      <c r="O353" s="115"/>
      <c r="P353" s="115"/>
      <c r="Q353" s="115"/>
      <c r="R353" s="115"/>
      <c r="S353" s="115"/>
      <c r="T353" s="115"/>
      <c r="U353" s="115"/>
      <c r="V353" s="115"/>
      <c r="W353" s="115"/>
      <c r="X353" s="115"/>
      <c r="Y353" s="115"/>
      <c r="Z353" s="115"/>
    </row>
    <row r="354" spans="1:26" x14ac:dyDescent="0.25">
      <c r="A354" s="115"/>
      <c r="B354" s="115"/>
      <c r="C354" s="115"/>
      <c r="D354" s="115"/>
      <c r="E354" s="115"/>
      <c r="F354" s="115"/>
      <c r="G354" s="115"/>
      <c r="H354" s="115"/>
      <c r="I354" s="115"/>
      <c r="J354" s="115"/>
      <c r="K354" s="115"/>
      <c r="L354" s="115"/>
      <c r="M354" s="115"/>
      <c r="N354" s="115"/>
      <c r="O354" s="115"/>
      <c r="P354" s="115"/>
      <c r="Q354" s="115"/>
      <c r="R354" s="115"/>
      <c r="S354" s="115"/>
      <c r="T354" s="115"/>
      <c r="U354" s="115"/>
      <c r="V354" s="115"/>
      <c r="W354" s="115"/>
      <c r="X354" s="115"/>
      <c r="Y354" s="115"/>
      <c r="Z354" s="115"/>
    </row>
    <row r="355" spans="1:26" x14ac:dyDescent="0.25">
      <c r="A355" s="115"/>
      <c r="B355" s="115"/>
      <c r="C355" s="115"/>
      <c r="D355" s="115"/>
      <c r="E355" s="115"/>
      <c r="F355" s="115"/>
      <c r="G355" s="115"/>
      <c r="H355" s="115"/>
      <c r="I355" s="115"/>
      <c r="J355" s="115"/>
      <c r="K355" s="115"/>
      <c r="L355" s="115"/>
      <c r="M355" s="115"/>
      <c r="N355" s="115"/>
      <c r="O355" s="115"/>
      <c r="P355" s="115"/>
      <c r="Q355" s="115"/>
      <c r="R355" s="115"/>
      <c r="S355" s="115"/>
      <c r="T355" s="115"/>
      <c r="U355" s="115"/>
      <c r="V355" s="115"/>
      <c r="W355" s="115"/>
      <c r="X355" s="115"/>
      <c r="Y355" s="115"/>
      <c r="Z355" s="115"/>
    </row>
    <row r="356" spans="1:26" x14ac:dyDescent="0.25">
      <c r="A356" s="115"/>
      <c r="B356" s="115"/>
      <c r="C356" s="115"/>
      <c r="D356" s="115"/>
      <c r="E356" s="115"/>
      <c r="F356" s="115"/>
      <c r="G356" s="115"/>
      <c r="H356" s="115"/>
      <c r="I356" s="115"/>
      <c r="J356" s="115"/>
      <c r="K356" s="115"/>
      <c r="L356" s="115"/>
      <c r="M356" s="115"/>
      <c r="N356" s="115"/>
      <c r="O356" s="115"/>
      <c r="P356" s="115"/>
      <c r="Q356" s="115"/>
      <c r="R356" s="115"/>
      <c r="S356" s="115"/>
      <c r="T356" s="115"/>
      <c r="U356" s="115"/>
      <c r="V356" s="115"/>
      <c r="W356" s="115"/>
      <c r="X356" s="115"/>
      <c r="Y356" s="115"/>
      <c r="Z356" s="115"/>
    </row>
    <row r="357" spans="1:26" x14ac:dyDescent="0.25">
      <c r="A357" s="115"/>
      <c r="B357" s="115"/>
      <c r="C357" s="115"/>
      <c r="D357" s="115"/>
      <c r="E357" s="115"/>
      <c r="F357" s="115"/>
      <c r="G357" s="115"/>
      <c r="H357" s="115"/>
      <c r="I357" s="115"/>
      <c r="J357" s="115"/>
      <c r="K357" s="115"/>
      <c r="L357" s="115"/>
      <c r="M357" s="115"/>
      <c r="N357" s="115"/>
      <c r="O357" s="115"/>
      <c r="P357" s="115"/>
      <c r="Q357" s="115"/>
      <c r="R357" s="115"/>
      <c r="S357" s="115"/>
      <c r="T357" s="115"/>
      <c r="U357" s="115"/>
      <c r="V357" s="115"/>
      <c r="W357" s="115"/>
      <c r="X357" s="115"/>
      <c r="Y357" s="115"/>
      <c r="Z357" s="115"/>
    </row>
    <row r="358" spans="1:26" x14ac:dyDescent="0.25">
      <c r="A358" s="115"/>
      <c r="B358" s="115"/>
      <c r="C358" s="115"/>
      <c r="D358" s="115"/>
      <c r="E358" s="115"/>
      <c r="F358" s="115"/>
      <c r="G358" s="115"/>
      <c r="H358" s="115"/>
      <c r="I358" s="115"/>
      <c r="J358" s="115"/>
      <c r="K358" s="115"/>
      <c r="L358" s="115"/>
      <c r="M358" s="115"/>
      <c r="N358" s="115"/>
      <c r="O358" s="115"/>
      <c r="P358" s="115"/>
      <c r="Q358" s="115"/>
      <c r="R358" s="115"/>
      <c r="S358" s="115"/>
      <c r="T358" s="115"/>
      <c r="U358" s="115"/>
      <c r="V358" s="115"/>
      <c r="W358" s="115"/>
      <c r="X358" s="115"/>
      <c r="Y358" s="115"/>
      <c r="Z358" s="115"/>
    </row>
    <row r="359" spans="1:26" x14ac:dyDescent="0.25">
      <c r="A359" s="115"/>
      <c r="B359" s="115"/>
      <c r="C359" s="115"/>
      <c r="D359" s="115"/>
      <c r="E359" s="115"/>
      <c r="F359" s="115"/>
      <c r="G359" s="115"/>
      <c r="H359" s="115"/>
      <c r="I359" s="115"/>
      <c r="J359" s="115"/>
      <c r="K359" s="115"/>
      <c r="L359" s="115"/>
      <c r="M359" s="115"/>
      <c r="N359" s="115"/>
      <c r="O359" s="115"/>
      <c r="P359" s="115"/>
      <c r="Q359" s="115"/>
      <c r="R359" s="115"/>
      <c r="S359" s="115"/>
      <c r="T359" s="115"/>
      <c r="U359" s="115"/>
      <c r="V359" s="115"/>
      <c r="W359" s="115"/>
      <c r="X359" s="115"/>
      <c r="Y359" s="115"/>
      <c r="Z359" s="115"/>
    </row>
    <row r="360" spans="1:26" x14ac:dyDescent="0.25">
      <c r="A360" s="115"/>
      <c r="B360" s="115"/>
      <c r="C360" s="115"/>
      <c r="D360" s="115"/>
      <c r="E360" s="115"/>
      <c r="F360" s="115"/>
      <c r="G360" s="115"/>
      <c r="H360" s="115"/>
      <c r="I360" s="115"/>
      <c r="J360" s="115"/>
      <c r="K360" s="115"/>
      <c r="L360" s="115"/>
      <c r="M360" s="115"/>
      <c r="N360" s="115"/>
      <c r="O360" s="115"/>
      <c r="P360" s="115"/>
      <c r="Q360" s="115"/>
      <c r="R360" s="115"/>
      <c r="S360" s="115"/>
      <c r="T360" s="115"/>
      <c r="U360" s="115"/>
      <c r="V360" s="115"/>
      <c r="W360" s="115"/>
      <c r="X360" s="115"/>
      <c r="Y360" s="115"/>
      <c r="Z360" s="115"/>
    </row>
  </sheetData>
  <mergeCells count="22">
    <mergeCell ref="D8:I8"/>
    <mergeCell ref="D12:I12"/>
    <mergeCell ref="D13:I13"/>
    <mergeCell ref="E19:I19"/>
    <mergeCell ref="J19:O19"/>
    <mergeCell ref="D14:I14"/>
    <mergeCell ref="C15:M15"/>
    <mergeCell ref="D9:I9"/>
    <mergeCell ref="D10:I10"/>
    <mergeCell ref="D11:I11"/>
    <mergeCell ref="D3:I3"/>
    <mergeCell ref="D4:I4"/>
    <mergeCell ref="D5:I5"/>
    <mergeCell ref="D6:I6"/>
    <mergeCell ref="D7:I7"/>
    <mergeCell ref="A19:A20"/>
    <mergeCell ref="B19:B20"/>
    <mergeCell ref="C19:C20"/>
    <mergeCell ref="D19:D20"/>
    <mergeCell ref="D16:I16"/>
    <mergeCell ref="D17:I17"/>
    <mergeCell ref="A18:O18"/>
  </mergeCells>
  <phoneticPr fontId="0" type="noConversion"/>
  <pageMargins left="0.70866141732283472" right="0.17" top="0.74803149606299213" bottom="0.74803149606299213" header="0.31496062992125984" footer="0.31496062992125984"/>
  <pageSetup paperSize="8" scale="7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view="pageBreakPreview" topLeftCell="A10" zoomScaleNormal="85" zoomScaleSheetLayoutView="100" workbookViewId="0">
      <selection activeCell="A37" sqref="A37"/>
    </sheetView>
  </sheetViews>
  <sheetFormatPr defaultColWidth="9.140625" defaultRowHeight="15" x14ac:dyDescent="0.25"/>
  <cols>
    <col min="1" max="1" width="9.140625" style="37"/>
    <col min="2" max="2" width="28" style="37" customWidth="1"/>
    <col min="3" max="3" width="24.140625" style="37" customWidth="1"/>
    <col min="4" max="4" width="20" style="37" customWidth="1"/>
    <col min="5" max="5" width="15.85546875" style="37" customWidth="1"/>
    <col min="6" max="16384" width="9.140625" style="37"/>
  </cols>
  <sheetData>
    <row r="1" spans="1:6" ht="18.75" x14ac:dyDescent="0.25">
      <c r="A1" s="19"/>
      <c r="B1" s="74"/>
      <c r="C1" s="74"/>
      <c r="D1" s="74"/>
      <c r="E1" s="74"/>
      <c r="F1" s="16" t="s">
        <v>22</v>
      </c>
    </row>
    <row r="2" spans="1:6" ht="18.75" x14ac:dyDescent="0.3">
      <c r="A2" s="19"/>
      <c r="B2" s="74"/>
      <c r="C2" s="74"/>
      <c r="D2" s="74"/>
      <c r="E2" s="74"/>
      <c r="F2" s="14" t="s">
        <v>6</v>
      </c>
    </row>
    <row r="3" spans="1:6" ht="18.75" x14ac:dyDescent="0.3">
      <c r="A3" s="13"/>
      <c r="B3" s="74"/>
      <c r="C3" s="74"/>
      <c r="D3" s="74"/>
      <c r="E3" s="74"/>
      <c r="F3" s="14" t="s">
        <v>21</v>
      </c>
    </row>
    <row r="4" spans="1:6" ht="15.75" x14ac:dyDescent="0.25">
      <c r="A4" s="13"/>
      <c r="B4" s="74"/>
      <c r="C4" s="74"/>
      <c r="D4" s="74"/>
      <c r="E4" s="74"/>
      <c r="F4" s="74"/>
    </row>
    <row r="5" spans="1:6" ht="15.75" x14ac:dyDescent="0.25">
      <c r="A5" s="248" t="str">
        <f>'1. паспорт местоположение'!$A$5</f>
        <v>Год раскрытия информации: 2024 год</v>
      </c>
      <c r="B5" s="248"/>
      <c r="C5" s="248"/>
      <c r="D5" s="248"/>
      <c r="E5" s="248"/>
      <c r="F5" s="248"/>
    </row>
    <row r="6" spans="1:6" ht="15.75" x14ac:dyDescent="0.25">
      <c r="A6" s="20"/>
      <c r="B6" s="21"/>
      <c r="C6" s="21"/>
      <c r="D6" s="21"/>
      <c r="E6" s="21"/>
      <c r="F6" s="21"/>
    </row>
    <row r="7" spans="1:6" ht="18.75" x14ac:dyDescent="0.25">
      <c r="A7" s="252" t="s">
        <v>5</v>
      </c>
      <c r="B7" s="252"/>
      <c r="C7" s="252"/>
      <c r="D7" s="252"/>
      <c r="E7" s="252"/>
      <c r="F7" s="252"/>
    </row>
    <row r="8" spans="1:6" ht="18.75" x14ac:dyDescent="0.25">
      <c r="A8" s="79"/>
      <c r="B8" s="79"/>
      <c r="C8" s="79"/>
      <c r="D8" s="79"/>
      <c r="E8" s="79"/>
      <c r="F8" s="79"/>
    </row>
    <row r="9" spans="1:6" ht="15.75" x14ac:dyDescent="0.25">
      <c r="A9" s="246" t="s">
        <v>264</v>
      </c>
      <c r="B9" s="246"/>
      <c r="C9" s="246"/>
      <c r="D9" s="246"/>
      <c r="E9" s="246"/>
      <c r="F9" s="246"/>
    </row>
    <row r="10" spans="1:6" ht="15.75" x14ac:dyDescent="0.25">
      <c r="A10" s="245" t="s">
        <v>4</v>
      </c>
      <c r="B10" s="245"/>
      <c r="C10" s="245"/>
      <c r="D10" s="245"/>
      <c r="E10" s="245"/>
      <c r="F10" s="245"/>
    </row>
    <row r="11" spans="1:6" ht="18.75" x14ac:dyDescent="0.25">
      <c r="A11" s="79"/>
      <c r="B11" s="79"/>
      <c r="C11" s="79"/>
      <c r="D11" s="79"/>
      <c r="E11" s="79"/>
      <c r="F11" s="79"/>
    </row>
    <row r="12" spans="1:6" ht="15.75" x14ac:dyDescent="0.25">
      <c r="A12" s="246" t="str">
        <f>'1. паспорт местоположение'!$A$12</f>
        <v>L_Che372</v>
      </c>
      <c r="B12" s="246"/>
      <c r="C12" s="246"/>
      <c r="D12" s="246"/>
      <c r="E12" s="246"/>
      <c r="F12" s="246"/>
    </row>
    <row r="13" spans="1:6" ht="15.75" x14ac:dyDescent="0.25">
      <c r="A13" s="245" t="s">
        <v>3</v>
      </c>
      <c r="B13" s="245"/>
      <c r="C13" s="245"/>
      <c r="D13" s="245"/>
      <c r="E13" s="245"/>
      <c r="F13" s="245"/>
    </row>
    <row r="14" spans="1:6" ht="18.75" x14ac:dyDescent="0.25">
      <c r="A14" s="1"/>
      <c r="B14" s="1"/>
      <c r="C14" s="1"/>
      <c r="D14" s="1"/>
      <c r="E14" s="1"/>
      <c r="F14" s="1"/>
    </row>
    <row r="15" spans="1:6" ht="53.25" customHeight="1" x14ac:dyDescent="0.25">
      <c r="A15" s="247" t="str">
        <f>'1. паспорт местоположение'!$A$15</f>
        <v>Строительство и реконструкция сети 10-0,4 кВ (ВЛ 0,4 кВ протяженностью 27,78 км, ВЛ-10 кВ протяженностью 34,311 км, ТП 6(10)/0,4 кВ общей мощностью 1,116 МВА) в рамках "Плана (программы) снижения потерь электрической энергии в электрических сетях Итум-Калинских РЭС АО "Чеченэнерго"</v>
      </c>
      <c r="B15" s="247"/>
      <c r="C15" s="247"/>
      <c r="D15" s="247"/>
      <c r="E15" s="247"/>
      <c r="F15" s="247"/>
    </row>
    <row r="16" spans="1:6" ht="15.75" x14ac:dyDescent="0.25">
      <c r="A16" s="245" t="s">
        <v>2</v>
      </c>
      <c r="B16" s="245"/>
      <c r="C16" s="245"/>
      <c r="D16" s="245"/>
      <c r="E16" s="245"/>
      <c r="F16" s="245"/>
    </row>
    <row r="17" spans="1:6" ht="18.75" x14ac:dyDescent="0.25">
      <c r="A17" s="75"/>
      <c r="B17" s="75"/>
      <c r="C17" s="75"/>
      <c r="D17" s="75"/>
      <c r="E17" s="75"/>
      <c r="F17" s="75"/>
    </row>
    <row r="18" spans="1:6" ht="18.75" x14ac:dyDescent="0.25">
      <c r="A18" s="271" t="s">
        <v>267</v>
      </c>
      <c r="B18" s="271"/>
      <c r="C18" s="271"/>
      <c r="D18" s="271"/>
      <c r="E18" s="271"/>
      <c r="F18" s="271"/>
    </row>
    <row r="19" spans="1:6" x14ac:dyDescent="0.25">
      <c r="A19" s="22"/>
      <c r="B19" s="22"/>
      <c r="C19" s="22"/>
      <c r="D19" s="22"/>
      <c r="E19" s="22"/>
      <c r="F19" s="22"/>
    </row>
    <row r="20" spans="1:6" ht="15.75" thickBot="1" x14ac:dyDescent="0.3">
      <c r="A20" s="22"/>
      <c r="B20" s="22"/>
      <c r="C20" s="22"/>
      <c r="D20" s="22"/>
      <c r="E20" s="22"/>
      <c r="F20" s="22"/>
    </row>
    <row r="21" spans="1:6" ht="15.75" x14ac:dyDescent="0.25">
      <c r="A21" s="22"/>
      <c r="B21" s="295" t="s">
        <v>463</v>
      </c>
      <c r="C21" s="296"/>
      <c r="D21" s="296"/>
      <c r="E21" s="297"/>
      <c r="F21" s="22"/>
    </row>
    <row r="22" spans="1:6" ht="15.75" x14ac:dyDescent="0.25">
      <c r="A22" s="22"/>
      <c r="B22" s="292" t="s">
        <v>268</v>
      </c>
      <c r="C22" s="293"/>
      <c r="D22" s="293" t="s">
        <v>269</v>
      </c>
      <c r="E22" s="294"/>
      <c r="F22" s="22"/>
    </row>
    <row r="23" spans="1:6" ht="63" x14ac:dyDescent="0.25">
      <c r="A23" s="22"/>
      <c r="B23" s="100" t="s">
        <v>270</v>
      </c>
      <c r="C23" s="101" t="s">
        <v>271</v>
      </c>
      <c r="D23" s="101" t="s">
        <v>272</v>
      </c>
      <c r="E23" s="102" t="s">
        <v>273</v>
      </c>
      <c r="F23" s="22"/>
    </row>
    <row r="24" spans="1:6" ht="16.5" thickBot="1" x14ac:dyDescent="0.3">
      <c r="A24" s="22"/>
      <c r="B24" s="103">
        <v>369.97560310852242</v>
      </c>
      <c r="C24" s="104">
        <v>0.14015041814825269</v>
      </c>
      <c r="D24" s="105">
        <v>7.0629102959491874</v>
      </c>
      <c r="E24" s="106">
        <v>9.9994651046389702</v>
      </c>
      <c r="F24" s="22"/>
    </row>
    <row r="25" spans="1:6" x14ac:dyDescent="0.25">
      <c r="A25" s="22"/>
      <c r="B25" s="22"/>
      <c r="C25" s="22"/>
      <c r="D25" s="22"/>
      <c r="E25" s="22"/>
      <c r="F25" s="22"/>
    </row>
    <row r="26" spans="1:6" ht="15.75" x14ac:dyDescent="0.25">
      <c r="A26" s="22"/>
      <c r="B26" s="291"/>
      <c r="C26" s="291"/>
      <c r="D26" s="291"/>
      <c r="E26" s="291"/>
      <c r="F26" s="22"/>
    </row>
    <row r="27" spans="1:6" x14ac:dyDescent="0.25">
      <c r="A27" s="22"/>
      <c r="B27" s="22"/>
      <c r="C27" s="22"/>
      <c r="D27" s="22"/>
      <c r="E27" s="22"/>
      <c r="F27" s="22"/>
    </row>
    <row r="28" spans="1:6" x14ac:dyDescent="0.25">
      <c r="A28" s="22"/>
      <c r="B28" s="22"/>
      <c r="C28" s="22"/>
      <c r="D28" s="22"/>
      <c r="E28" s="22"/>
      <c r="F28" s="22"/>
    </row>
    <row r="29" spans="1:6" x14ac:dyDescent="0.25">
      <c r="A29" s="22"/>
      <c r="B29" s="22"/>
      <c r="C29" s="22"/>
      <c r="D29" s="22"/>
      <c r="E29" s="22"/>
      <c r="F29" s="22"/>
    </row>
    <row r="30" spans="1:6" x14ac:dyDescent="0.25">
      <c r="A30" s="22"/>
      <c r="B30" s="22"/>
      <c r="C30" s="22"/>
      <c r="D30" s="22"/>
      <c r="E30" s="22"/>
      <c r="F30" s="22"/>
    </row>
    <row r="31" spans="1:6" x14ac:dyDescent="0.25">
      <c r="A31" s="22"/>
      <c r="B31" s="22"/>
      <c r="C31" s="22"/>
      <c r="D31" s="22"/>
      <c r="E31" s="22"/>
      <c r="F31" s="22"/>
    </row>
  </sheetData>
  <mergeCells count="13">
    <mergeCell ref="B26:E26"/>
    <mergeCell ref="B22:C22"/>
    <mergeCell ref="D22:E22"/>
    <mergeCell ref="A15:F15"/>
    <mergeCell ref="A16:F16"/>
    <mergeCell ref="A18:F18"/>
    <mergeCell ref="B21:E21"/>
    <mergeCell ref="A13:F13"/>
    <mergeCell ref="A5:F5"/>
    <mergeCell ref="A7:F7"/>
    <mergeCell ref="A9:F9"/>
    <mergeCell ref="A10:F10"/>
    <mergeCell ref="A12:F12"/>
  </mergeCells>
  <phoneticPr fontId="0" type="noConversion"/>
  <pageMargins left="0.7" right="0.7" top="0.75" bottom="0.75" header="0.3" footer="0.3"/>
  <pageSetup paperSize="9" scale="82"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40" zoomScale="70" zoomScaleNormal="100" zoomScaleSheetLayoutView="70" workbookViewId="0">
      <selection activeCell="C25" sqref="C25:G54"/>
    </sheetView>
  </sheetViews>
  <sheetFormatPr defaultColWidth="0" defaultRowHeight="15.75" x14ac:dyDescent="0.25"/>
  <cols>
    <col min="1" max="1" width="9.140625" style="43" customWidth="1"/>
    <col min="2" max="2" width="37.7109375" style="43" customWidth="1"/>
    <col min="3" max="3" width="16.28515625" style="43" customWidth="1"/>
    <col min="4" max="4" width="15.28515625" style="43" customWidth="1"/>
    <col min="5" max="5" width="14.5703125" style="43" customWidth="1"/>
    <col min="6" max="6" width="15.5703125" style="43" customWidth="1"/>
    <col min="7" max="8" width="18.28515625" style="93" customWidth="1"/>
    <col min="9" max="9" width="46.140625" style="43" customWidth="1"/>
    <col min="10" max="10" width="32.28515625" style="43" customWidth="1"/>
    <col min="11" max="250" width="9.140625" style="43" customWidth="1"/>
    <col min="251" max="251" width="37.7109375" style="43" customWidth="1"/>
    <col min="252" max="252" width="9.140625" style="43" customWidth="1"/>
    <col min="253" max="253" width="12.85546875" style="43" customWidth="1"/>
    <col min="254" max="16384" width="0" style="43" hidden="1"/>
  </cols>
  <sheetData>
    <row r="1" spans="1:42" ht="18.75" x14ac:dyDescent="0.25">
      <c r="J1" s="16" t="s">
        <v>22</v>
      </c>
    </row>
    <row r="2" spans="1:42" ht="18.75" x14ac:dyDescent="0.3">
      <c r="J2" s="14" t="s">
        <v>6</v>
      </c>
    </row>
    <row r="3" spans="1:42" ht="18.75" x14ac:dyDescent="0.3">
      <c r="J3" s="14" t="s">
        <v>21</v>
      </c>
    </row>
    <row r="4" spans="1:42" ht="18.75" x14ac:dyDescent="0.3">
      <c r="I4" s="14"/>
    </row>
    <row r="5" spans="1:42" x14ac:dyDescent="0.25">
      <c r="A5" s="248" t="str">
        <f>'1. паспорт местоположение'!$A$5</f>
        <v>Год раскрытия информации: 2024 год</v>
      </c>
      <c r="B5" s="248"/>
      <c r="C5" s="248"/>
      <c r="D5" s="248"/>
      <c r="E5" s="248"/>
      <c r="F5" s="248"/>
      <c r="G5" s="248"/>
      <c r="H5" s="248"/>
      <c r="I5" s="248"/>
      <c r="J5" s="248"/>
      <c r="K5" s="73"/>
      <c r="L5" s="73"/>
      <c r="M5" s="73"/>
      <c r="N5" s="73"/>
      <c r="O5" s="73"/>
      <c r="P5" s="73"/>
      <c r="Q5" s="73"/>
      <c r="R5" s="73"/>
      <c r="S5" s="73"/>
      <c r="T5" s="73"/>
      <c r="U5" s="73"/>
      <c r="V5" s="73"/>
      <c r="W5" s="73"/>
      <c r="X5" s="73"/>
      <c r="Y5" s="73"/>
      <c r="Z5" s="73"/>
      <c r="AA5" s="73"/>
      <c r="AB5" s="73"/>
      <c r="AC5" s="73"/>
      <c r="AD5" s="73"/>
      <c r="AE5" s="73"/>
      <c r="AF5" s="73"/>
      <c r="AG5" s="73"/>
      <c r="AH5" s="73"/>
      <c r="AI5" s="73"/>
      <c r="AJ5" s="73"/>
      <c r="AK5" s="73"/>
      <c r="AL5" s="73"/>
      <c r="AM5" s="73"/>
      <c r="AN5" s="73"/>
      <c r="AO5" s="73"/>
      <c r="AP5" s="73"/>
    </row>
    <row r="6" spans="1:42" ht="18.75" x14ac:dyDescent="0.3">
      <c r="I6" s="14"/>
    </row>
    <row r="7" spans="1:42" ht="18.75" x14ac:dyDescent="0.25">
      <c r="A7" s="252" t="s">
        <v>5</v>
      </c>
      <c r="B7" s="252"/>
      <c r="C7" s="252"/>
      <c r="D7" s="252"/>
      <c r="E7" s="252"/>
      <c r="F7" s="252"/>
      <c r="G7" s="252"/>
      <c r="H7" s="252"/>
      <c r="I7" s="252"/>
      <c r="J7" s="252"/>
    </row>
    <row r="8" spans="1:42" ht="18.75" x14ac:dyDescent="0.25">
      <c r="A8" s="252"/>
      <c r="B8" s="252"/>
      <c r="C8" s="252"/>
      <c r="D8" s="252"/>
      <c r="E8" s="252"/>
      <c r="F8" s="252"/>
      <c r="G8" s="252"/>
      <c r="H8" s="252"/>
      <c r="I8" s="252"/>
      <c r="J8" s="252"/>
    </row>
    <row r="9" spans="1:42" x14ac:dyDescent="0.25">
      <c r="A9" s="246" t="s">
        <v>264</v>
      </c>
      <c r="B9" s="246"/>
      <c r="C9" s="246"/>
      <c r="D9" s="246"/>
      <c r="E9" s="246"/>
      <c r="F9" s="246"/>
      <c r="G9" s="246"/>
      <c r="H9" s="246"/>
      <c r="I9" s="246"/>
      <c r="J9" s="246"/>
    </row>
    <row r="10" spans="1:42" x14ac:dyDescent="0.25">
      <c r="A10" s="245" t="s">
        <v>4</v>
      </c>
      <c r="B10" s="245"/>
      <c r="C10" s="245"/>
      <c r="D10" s="245"/>
      <c r="E10" s="245"/>
      <c r="F10" s="245"/>
      <c r="G10" s="245"/>
      <c r="H10" s="245"/>
      <c r="I10" s="245"/>
      <c r="J10" s="245"/>
    </row>
    <row r="11" spans="1:42" ht="18.75" x14ac:dyDescent="0.25">
      <c r="A11" s="252"/>
      <c r="B11" s="252"/>
      <c r="C11" s="252"/>
      <c r="D11" s="252"/>
      <c r="E11" s="252"/>
      <c r="F11" s="252"/>
      <c r="G11" s="252"/>
      <c r="H11" s="252"/>
      <c r="I11" s="252"/>
      <c r="J11" s="252"/>
    </row>
    <row r="12" spans="1:42" x14ac:dyDescent="0.25">
      <c r="A12" s="246" t="str">
        <f>'1. паспорт местоположение'!$A$12</f>
        <v>L_Che372</v>
      </c>
      <c r="B12" s="246"/>
      <c r="C12" s="246"/>
      <c r="D12" s="246"/>
      <c r="E12" s="246"/>
      <c r="F12" s="246"/>
      <c r="G12" s="246"/>
      <c r="H12" s="246"/>
      <c r="I12" s="246"/>
      <c r="J12" s="246"/>
    </row>
    <row r="13" spans="1:42" x14ac:dyDescent="0.25">
      <c r="A13" s="245" t="s">
        <v>3</v>
      </c>
      <c r="B13" s="245"/>
      <c r="C13" s="245"/>
      <c r="D13" s="245"/>
      <c r="E13" s="245"/>
      <c r="F13" s="245"/>
      <c r="G13" s="245"/>
      <c r="H13" s="245"/>
      <c r="I13" s="245"/>
      <c r="J13" s="245"/>
    </row>
    <row r="14" spans="1:42" ht="18.75" x14ac:dyDescent="0.25">
      <c r="A14" s="258"/>
      <c r="B14" s="258"/>
      <c r="C14" s="258"/>
      <c r="D14" s="258"/>
      <c r="E14" s="258"/>
      <c r="F14" s="258"/>
      <c r="G14" s="258"/>
      <c r="H14" s="258"/>
      <c r="I14" s="258"/>
      <c r="J14" s="258"/>
    </row>
    <row r="15" spans="1:42" ht="66.75" customHeight="1" x14ac:dyDescent="0.25">
      <c r="A15" s="247" t="str">
        <f>'1. паспорт местоположение'!$A$15</f>
        <v>Строительство и реконструкция сети 10-0,4 кВ (ВЛ 0,4 кВ протяженностью 27,78 км, ВЛ-10 кВ протяженностью 34,311 км, ТП 6(10)/0,4 кВ общей мощностью 1,116 МВА) в рамках "Плана (программы) снижения потерь электрической энергии в электрических сетях Итум-Калинских РЭС АО "Чеченэнерго"</v>
      </c>
      <c r="B15" s="247"/>
      <c r="C15" s="247"/>
      <c r="D15" s="247"/>
      <c r="E15" s="247"/>
      <c r="F15" s="247"/>
      <c r="G15" s="247"/>
      <c r="H15" s="247"/>
      <c r="I15" s="247"/>
      <c r="J15" s="247"/>
    </row>
    <row r="16" spans="1:42" x14ac:dyDescent="0.25">
      <c r="A16" s="245" t="s">
        <v>2</v>
      </c>
      <c r="B16" s="245"/>
      <c r="C16" s="245"/>
      <c r="D16" s="245"/>
      <c r="E16" s="245"/>
      <c r="F16" s="245"/>
      <c r="G16" s="245"/>
      <c r="H16" s="245"/>
      <c r="I16" s="245"/>
      <c r="J16" s="245"/>
    </row>
    <row r="17" spans="1:10" ht="15.75" customHeight="1" x14ac:dyDescent="0.25">
      <c r="J17" s="94"/>
    </row>
    <row r="18" spans="1:10" x14ac:dyDescent="0.25">
      <c r="I18" s="83"/>
    </row>
    <row r="19" spans="1:10" ht="15.75" customHeight="1" x14ac:dyDescent="0.25">
      <c r="A19" s="306" t="s">
        <v>245</v>
      </c>
      <c r="B19" s="306"/>
      <c r="C19" s="306"/>
      <c r="D19" s="306"/>
      <c r="E19" s="306"/>
      <c r="F19" s="306"/>
      <c r="G19" s="306"/>
      <c r="H19" s="306"/>
      <c r="I19" s="306"/>
      <c r="J19" s="306"/>
    </row>
    <row r="20" spans="1:10" x14ac:dyDescent="0.25">
      <c r="A20" s="81"/>
      <c r="B20" s="81"/>
      <c r="C20" s="57"/>
      <c r="D20" s="57"/>
      <c r="E20" s="57"/>
      <c r="F20" s="57"/>
      <c r="G20" s="95"/>
      <c r="H20" s="95"/>
      <c r="I20" s="57"/>
      <c r="J20" s="57"/>
    </row>
    <row r="21" spans="1:10" ht="28.5" customHeight="1" x14ac:dyDescent="0.25">
      <c r="A21" s="298" t="s">
        <v>134</v>
      </c>
      <c r="B21" s="298" t="s">
        <v>133</v>
      </c>
      <c r="C21" s="307" t="s">
        <v>194</v>
      </c>
      <c r="D21" s="307"/>
      <c r="E21" s="307"/>
      <c r="F21" s="307"/>
      <c r="G21" s="304" t="s">
        <v>132</v>
      </c>
      <c r="H21" s="301" t="s">
        <v>196</v>
      </c>
      <c r="I21" s="298" t="s">
        <v>131</v>
      </c>
      <c r="J21" s="308" t="s">
        <v>195</v>
      </c>
    </row>
    <row r="22" spans="1:10" ht="58.5" customHeight="1" x14ac:dyDescent="0.25">
      <c r="A22" s="298"/>
      <c r="B22" s="298"/>
      <c r="C22" s="305" t="s">
        <v>0</v>
      </c>
      <c r="D22" s="305"/>
      <c r="E22" s="299" t="s">
        <v>425</v>
      </c>
      <c r="F22" s="300"/>
      <c r="G22" s="304"/>
      <c r="H22" s="302"/>
      <c r="I22" s="298"/>
      <c r="J22" s="308"/>
    </row>
    <row r="23" spans="1:10" ht="31.5" x14ac:dyDescent="0.25">
      <c r="A23" s="298"/>
      <c r="B23" s="298"/>
      <c r="C23" s="96" t="s">
        <v>130</v>
      </c>
      <c r="D23" s="96" t="s">
        <v>129</v>
      </c>
      <c r="E23" s="96" t="s">
        <v>130</v>
      </c>
      <c r="F23" s="96" t="s">
        <v>129</v>
      </c>
      <c r="G23" s="304"/>
      <c r="H23" s="303"/>
      <c r="I23" s="298"/>
      <c r="J23" s="308"/>
    </row>
    <row r="24" spans="1:10" x14ac:dyDescent="0.25">
      <c r="A24" s="62">
        <v>1</v>
      </c>
      <c r="B24" s="62">
        <v>2</v>
      </c>
      <c r="C24" s="96">
        <v>3</v>
      </c>
      <c r="D24" s="96">
        <v>4</v>
      </c>
      <c r="E24" s="96">
        <v>7</v>
      </c>
      <c r="F24" s="96">
        <v>8</v>
      </c>
      <c r="G24" s="97">
        <v>9</v>
      </c>
      <c r="H24" s="97">
        <v>10</v>
      </c>
      <c r="I24" s="96">
        <v>11</v>
      </c>
      <c r="J24" s="96">
        <v>12</v>
      </c>
    </row>
    <row r="25" spans="1:10" ht="31.5" x14ac:dyDescent="0.25">
      <c r="A25" s="201">
        <v>1</v>
      </c>
      <c r="B25" s="202" t="s">
        <v>128</v>
      </c>
      <c r="C25" s="230"/>
      <c r="D25" s="230"/>
      <c r="E25" s="230"/>
      <c r="F25" s="230"/>
      <c r="G25" s="231"/>
      <c r="H25" s="147"/>
      <c r="I25" s="98"/>
      <c r="J25" s="40"/>
    </row>
    <row r="26" spans="1:10" ht="21.75" customHeight="1" x14ac:dyDescent="0.25">
      <c r="A26" s="201" t="s">
        <v>127</v>
      </c>
      <c r="B26" s="203" t="s">
        <v>198</v>
      </c>
      <c r="C26" s="232" t="s">
        <v>265</v>
      </c>
      <c r="D26" s="232" t="s">
        <v>265</v>
      </c>
      <c r="E26" s="232" t="s">
        <v>265</v>
      </c>
      <c r="F26" s="232" t="s">
        <v>265</v>
      </c>
      <c r="G26" s="233" t="s">
        <v>294</v>
      </c>
      <c r="H26" s="52" t="s">
        <v>294</v>
      </c>
      <c r="I26" s="98"/>
      <c r="J26" s="98"/>
    </row>
    <row r="27" spans="1:10" s="55" customFormat="1" ht="39" customHeight="1" x14ac:dyDescent="0.25">
      <c r="A27" s="201" t="s">
        <v>126</v>
      </c>
      <c r="B27" s="203" t="s">
        <v>200</v>
      </c>
      <c r="C27" s="232" t="s">
        <v>265</v>
      </c>
      <c r="D27" s="232" t="s">
        <v>265</v>
      </c>
      <c r="E27" s="232" t="s">
        <v>265</v>
      </c>
      <c r="F27" s="232" t="s">
        <v>265</v>
      </c>
      <c r="G27" s="233" t="s">
        <v>294</v>
      </c>
      <c r="H27" s="52" t="s">
        <v>294</v>
      </c>
      <c r="I27" s="98"/>
      <c r="J27" s="98"/>
    </row>
    <row r="28" spans="1:10" s="55" customFormat="1" ht="56.25" customHeight="1" x14ac:dyDescent="0.25">
      <c r="A28" s="201" t="s">
        <v>199</v>
      </c>
      <c r="B28" s="203" t="s">
        <v>204</v>
      </c>
      <c r="C28" s="232" t="s">
        <v>265</v>
      </c>
      <c r="D28" s="232" t="s">
        <v>265</v>
      </c>
      <c r="E28" s="232" t="s">
        <v>265</v>
      </c>
      <c r="F28" s="232" t="s">
        <v>265</v>
      </c>
      <c r="G28" s="233" t="s">
        <v>294</v>
      </c>
      <c r="H28" s="52" t="s">
        <v>294</v>
      </c>
      <c r="I28" s="98"/>
      <c r="J28" s="98"/>
    </row>
    <row r="29" spans="1:10" s="55" customFormat="1" ht="32.25" customHeight="1" x14ac:dyDescent="0.25">
      <c r="A29" s="201" t="s">
        <v>125</v>
      </c>
      <c r="B29" s="203" t="s">
        <v>203</v>
      </c>
      <c r="C29" s="232" t="s">
        <v>265</v>
      </c>
      <c r="D29" s="232" t="s">
        <v>265</v>
      </c>
      <c r="E29" s="232" t="s">
        <v>265</v>
      </c>
      <c r="F29" s="232" t="s">
        <v>265</v>
      </c>
      <c r="G29" s="233" t="s">
        <v>294</v>
      </c>
      <c r="H29" s="52" t="s">
        <v>294</v>
      </c>
      <c r="I29" s="98"/>
      <c r="J29" s="98"/>
    </row>
    <row r="30" spans="1:10" s="55" customFormat="1" ht="42" customHeight="1" x14ac:dyDescent="0.25">
      <c r="A30" s="201" t="s">
        <v>124</v>
      </c>
      <c r="B30" s="203" t="s">
        <v>205</v>
      </c>
      <c r="C30" s="232" t="s">
        <v>265</v>
      </c>
      <c r="D30" s="232" t="s">
        <v>265</v>
      </c>
      <c r="E30" s="232" t="s">
        <v>265</v>
      </c>
      <c r="F30" s="232" t="s">
        <v>265</v>
      </c>
      <c r="G30" s="233" t="s">
        <v>294</v>
      </c>
      <c r="H30" s="52" t="s">
        <v>294</v>
      </c>
      <c r="I30" s="98"/>
      <c r="J30" s="98"/>
    </row>
    <row r="31" spans="1:10" s="55" customFormat="1" ht="37.5" customHeight="1" x14ac:dyDescent="0.25">
      <c r="A31" s="201" t="s">
        <v>123</v>
      </c>
      <c r="B31" s="204" t="s">
        <v>201</v>
      </c>
      <c r="C31" s="234">
        <v>43329</v>
      </c>
      <c r="D31" s="234">
        <v>43329</v>
      </c>
      <c r="E31" s="234">
        <v>43329</v>
      </c>
      <c r="F31" s="234">
        <v>43329</v>
      </c>
      <c r="G31" s="231">
        <v>1</v>
      </c>
      <c r="H31" s="52" t="s">
        <v>294</v>
      </c>
      <c r="I31" s="98"/>
      <c r="J31" s="98"/>
    </row>
    <row r="32" spans="1:10" s="55" customFormat="1" ht="31.5" x14ac:dyDescent="0.25">
      <c r="A32" s="201" t="s">
        <v>121</v>
      </c>
      <c r="B32" s="204" t="s">
        <v>206</v>
      </c>
      <c r="C32" s="234">
        <v>43584</v>
      </c>
      <c r="D32" s="234">
        <v>43584</v>
      </c>
      <c r="E32" s="234">
        <v>43584</v>
      </c>
      <c r="F32" s="234">
        <v>43584</v>
      </c>
      <c r="G32" s="231">
        <v>1</v>
      </c>
      <c r="H32" s="52" t="s">
        <v>294</v>
      </c>
      <c r="I32" s="98"/>
      <c r="J32" s="98"/>
    </row>
    <row r="33" spans="1:10" s="55" customFormat="1" ht="37.5" customHeight="1" x14ac:dyDescent="0.25">
      <c r="A33" s="201" t="s">
        <v>217</v>
      </c>
      <c r="B33" s="204" t="s">
        <v>147</v>
      </c>
      <c r="C33" s="234">
        <v>43803</v>
      </c>
      <c r="D33" s="234">
        <v>43803</v>
      </c>
      <c r="E33" s="234">
        <v>43803</v>
      </c>
      <c r="F33" s="234">
        <v>43803</v>
      </c>
      <c r="G33" s="231">
        <v>1</v>
      </c>
      <c r="H33" s="52" t="s">
        <v>294</v>
      </c>
      <c r="I33" s="98"/>
      <c r="J33" s="98"/>
    </row>
    <row r="34" spans="1:10" s="55" customFormat="1" ht="47.25" customHeight="1" x14ac:dyDescent="0.25">
      <c r="A34" s="201" t="s">
        <v>218</v>
      </c>
      <c r="B34" s="204" t="s">
        <v>210</v>
      </c>
      <c r="C34" s="232" t="s">
        <v>265</v>
      </c>
      <c r="D34" s="232" t="s">
        <v>265</v>
      </c>
      <c r="E34" s="232" t="s">
        <v>265</v>
      </c>
      <c r="F34" s="232" t="s">
        <v>265</v>
      </c>
      <c r="G34" s="233" t="s">
        <v>294</v>
      </c>
      <c r="H34" s="52" t="s">
        <v>294</v>
      </c>
      <c r="I34" s="99"/>
      <c r="J34" s="98"/>
    </row>
    <row r="35" spans="1:10" s="55" customFormat="1" ht="30" customHeight="1" x14ac:dyDescent="0.25">
      <c r="A35" s="201" t="s">
        <v>219</v>
      </c>
      <c r="B35" s="204" t="s">
        <v>122</v>
      </c>
      <c r="C35" s="234">
        <v>43914</v>
      </c>
      <c r="D35" s="234">
        <v>43914</v>
      </c>
      <c r="E35" s="234">
        <v>43914</v>
      </c>
      <c r="F35" s="234">
        <v>43914</v>
      </c>
      <c r="G35" s="231">
        <v>1</v>
      </c>
      <c r="H35" s="52" t="s">
        <v>294</v>
      </c>
      <c r="I35" s="99"/>
      <c r="J35" s="98"/>
    </row>
    <row r="36" spans="1:10" ht="37.5" customHeight="1" x14ac:dyDescent="0.25">
      <c r="A36" s="201" t="s">
        <v>220</v>
      </c>
      <c r="B36" s="204" t="s">
        <v>202</v>
      </c>
      <c r="C36" s="232" t="s">
        <v>265</v>
      </c>
      <c r="D36" s="232" t="s">
        <v>265</v>
      </c>
      <c r="E36" s="232" t="s">
        <v>265</v>
      </c>
      <c r="F36" s="232" t="s">
        <v>265</v>
      </c>
      <c r="G36" s="231"/>
      <c r="H36" s="52" t="s">
        <v>294</v>
      </c>
      <c r="I36" s="98"/>
      <c r="J36" s="98"/>
    </row>
    <row r="37" spans="1:10" ht="20.25" customHeight="1" x14ac:dyDescent="0.25">
      <c r="A37" s="201" t="s">
        <v>221</v>
      </c>
      <c r="B37" s="204" t="s">
        <v>120</v>
      </c>
      <c r="C37" s="234">
        <v>43329</v>
      </c>
      <c r="D37" s="234">
        <v>43584</v>
      </c>
      <c r="E37" s="234">
        <v>43329</v>
      </c>
      <c r="F37" s="234">
        <v>43584</v>
      </c>
      <c r="G37" s="231">
        <v>1</v>
      </c>
      <c r="H37" s="52" t="s">
        <v>294</v>
      </c>
      <c r="I37" s="98"/>
      <c r="J37" s="98"/>
    </row>
    <row r="38" spans="1:10" x14ac:dyDescent="0.25">
      <c r="A38" s="201" t="s">
        <v>222</v>
      </c>
      <c r="B38" s="202" t="s">
        <v>119</v>
      </c>
      <c r="C38" s="235"/>
      <c r="D38" s="236"/>
      <c r="E38" s="235"/>
      <c r="F38" s="236"/>
      <c r="G38" s="237"/>
      <c r="H38" s="52"/>
      <c r="I38" s="98"/>
      <c r="J38" s="98"/>
    </row>
    <row r="39" spans="1:10" ht="53.25" customHeight="1" x14ac:dyDescent="0.25">
      <c r="A39" s="201">
        <v>2</v>
      </c>
      <c r="B39" s="204" t="s">
        <v>207</v>
      </c>
      <c r="C39" s="235">
        <v>44110</v>
      </c>
      <c r="D39" s="235">
        <v>44110</v>
      </c>
      <c r="E39" s="235">
        <v>44110</v>
      </c>
      <c r="F39" s="235">
        <v>44110</v>
      </c>
      <c r="G39" s="231">
        <v>1</v>
      </c>
      <c r="H39" s="52" t="s">
        <v>294</v>
      </c>
      <c r="I39" s="98"/>
      <c r="J39" s="98"/>
    </row>
    <row r="40" spans="1:10" ht="33.75" customHeight="1" x14ac:dyDescent="0.25">
      <c r="A40" s="201" t="s">
        <v>118</v>
      </c>
      <c r="B40" s="204" t="s">
        <v>209</v>
      </c>
      <c r="C40" s="232" t="s">
        <v>294</v>
      </c>
      <c r="D40" s="232" t="s">
        <v>294</v>
      </c>
      <c r="E40" s="232" t="s">
        <v>294</v>
      </c>
      <c r="F40" s="232" t="s">
        <v>294</v>
      </c>
      <c r="G40" s="232" t="s">
        <v>294</v>
      </c>
      <c r="H40" s="52" t="s">
        <v>294</v>
      </c>
      <c r="I40" s="98"/>
      <c r="J40" s="98"/>
    </row>
    <row r="41" spans="1:10" ht="40.5" customHeight="1" x14ac:dyDescent="0.25">
      <c r="A41" s="201" t="s">
        <v>544</v>
      </c>
      <c r="B41" s="202" t="s">
        <v>263</v>
      </c>
      <c r="C41" s="238"/>
      <c r="D41" s="239"/>
      <c r="E41" s="238"/>
      <c r="F41" s="239"/>
      <c r="G41" s="237"/>
      <c r="H41" s="52"/>
      <c r="I41" s="98"/>
      <c r="J41" s="98"/>
    </row>
    <row r="42" spans="1:10" ht="35.25" customHeight="1" x14ac:dyDescent="0.25">
      <c r="A42" s="201">
        <v>3</v>
      </c>
      <c r="B42" s="204" t="s">
        <v>208</v>
      </c>
      <c r="C42" s="238">
        <v>44525</v>
      </c>
      <c r="D42" s="239">
        <v>44925</v>
      </c>
      <c r="E42" s="240">
        <v>44110</v>
      </c>
      <c r="F42" s="240">
        <v>44140</v>
      </c>
      <c r="G42" s="231">
        <v>1</v>
      </c>
      <c r="H42" s="52" t="s">
        <v>294</v>
      </c>
      <c r="I42" s="98"/>
      <c r="J42" s="98"/>
    </row>
    <row r="43" spans="1:10" ht="29.25" customHeight="1" x14ac:dyDescent="0.25">
      <c r="A43" s="201" t="s">
        <v>117</v>
      </c>
      <c r="B43" s="204" t="s">
        <v>115</v>
      </c>
      <c r="C43" s="238">
        <v>44540</v>
      </c>
      <c r="D43" s="239">
        <v>44910</v>
      </c>
      <c r="E43" s="240">
        <v>44532</v>
      </c>
      <c r="F43" s="240">
        <v>45168</v>
      </c>
      <c r="G43" s="231">
        <v>1</v>
      </c>
      <c r="H43" s="52" t="s">
        <v>294</v>
      </c>
      <c r="I43" s="98"/>
      <c r="J43" s="98"/>
    </row>
    <row r="44" spans="1:10" ht="24.75" customHeight="1" x14ac:dyDescent="0.25">
      <c r="A44" s="201" t="s">
        <v>116</v>
      </c>
      <c r="B44" s="204" t="s">
        <v>113</v>
      </c>
      <c r="C44" s="238">
        <v>44550</v>
      </c>
      <c r="D44" s="239">
        <v>45606</v>
      </c>
      <c r="E44" s="240">
        <v>44617</v>
      </c>
      <c r="F44" s="240">
        <v>45177</v>
      </c>
      <c r="G44" s="231">
        <v>1</v>
      </c>
      <c r="H44" s="52" t="s">
        <v>294</v>
      </c>
      <c r="I44" s="98"/>
      <c r="J44" s="98"/>
    </row>
    <row r="45" spans="1:10" ht="90.75" customHeight="1" x14ac:dyDescent="0.25">
      <c r="A45" s="201" t="s">
        <v>114</v>
      </c>
      <c r="B45" s="204" t="s">
        <v>213</v>
      </c>
      <c r="C45" s="238" t="s">
        <v>265</v>
      </c>
      <c r="D45" s="239" t="s">
        <v>265</v>
      </c>
      <c r="E45" s="238" t="s">
        <v>265</v>
      </c>
      <c r="F45" s="239" t="s">
        <v>265</v>
      </c>
      <c r="G45" s="231" t="s">
        <v>294</v>
      </c>
      <c r="H45" s="52" t="s">
        <v>294</v>
      </c>
      <c r="I45" s="98"/>
      <c r="J45" s="98"/>
    </row>
    <row r="46" spans="1:10" ht="167.25" customHeight="1" x14ac:dyDescent="0.25">
      <c r="A46" s="201" t="s">
        <v>112</v>
      </c>
      <c r="B46" s="204" t="s">
        <v>211</v>
      </c>
      <c r="C46" s="238" t="s">
        <v>265</v>
      </c>
      <c r="D46" s="239" t="s">
        <v>265</v>
      </c>
      <c r="E46" s="238" t="s">
        <v>265</v>
      </c>
      <c r="F46" s="239" t="s">
        <v>265</v>
      </c>
      <c r="G46" s="231" t="s">
        <v>294</v>
      </c>
      <c r="H46" s="52" t="s">
        <v>294</v>
      </c>
      <c r="I46" s="98"/>
      <c r="J46" s="98"/>
    </row>
    <row r="47" spans="1:10" ht="30.75" customHeight="1" x14ac:dyDescent="0.25">
      <c r="A47" s="201" t="s">
        <v>110</v>
      </c>
      <c r="B47" s="204" t="s">
        <v>111</v>
      </c>
      <c r="C47" s="235" t="s">
        <v>570</v>
      </c>
      <c r="D47" s="235">
        <v>45642</v>
      </c>
      <c r="E47" s="235" t="s">
        <v>590</v>
      </c>
      <c r="F47" s="235">
        <v>45276</v>
      </c>
      <c r="G47" s="231">
        <v>1</v>
      </c>
      <c r="H47" s="52" t="s">
        <v>294</v>
      </c>
      <c r="I47" s="98"/>
      <c r="J47" s="98"/>
    </row>
    <row r="48" spans="1:10" ht="37.5" customHeight="1" x14ac:dyDescent="0.25">
      <c r="A48" s="201" t="s">
        <v>545</v>
      </c>
      <c r="B48" s="202" t="s">
        <v>109</v>
      </c>
      <c r="C48" s="235"/>
      <c r="D48" s="236"/>
      <c r="E48" s="235"/>
      <c r="F48" s="236"/>
      <c r="G48" s="237"/>
      <c r="H48" s="52"/>
      <c r="I48" s="98"/>
      <c r="J48" s="98"/>
    </row>
    <row r="49" spans="1:10" ht="35.25" customHeight="1" x14ac:dyDescent="0.25">
      <c r="A49" s="201">
        <v>4</v>
      </c>
      <c r="B49" s="204" t="s">
        <v>107</v>
      </c>
      <c r="C49" s="235">
        <v>45643</v>
      </c>
      <c r="D49" s="235">
        <v>45654</v>
      </c>
      <c r="E49" s="235">
        <v>45277</v>
      </c>
      <c r="F49" s="235">
        <v>45288</v>
      </c>
      <c r="G49" s="231">
        <v>1</v>
      </c>
      <c r="H49" s="52" t="s">
        <v>294</v>
      </c>
      <c r="I49" s="98"/>
      <c r="J49" s="98"/>
    </row>
    <row r="50" spans="1:10" ht="86.25" customHeight="1" x14ac:dyDescent="0.25">
      <c r="A50" s="201" t="s">
        <v>108</v>
      </c>
      <c r="B50" s="204" t="s">
        <v>212</v>
      </c>
      <c r="C50" s="235">
        <v>45656</v>
      </c>
      <c r="D50" s="235">
        <v>45656</v>
      </c>
      <c r="E50" s="235">
        <v>45289</v>
      </c>
      <c r="F50" s="235">
        <v>45289</v>
      </c>
      <c r="G50" s="231">
        <v>1</v>
      </c>
      <c r="H50" s="52" t="s">
        <v>294</v>
      </c>
      <c r="I50" s="98"/>
      <c r="J50" s="98"/>
    </row>
    <row r="51" spans="1:10" ht="77.25" customHeight="1" x14ac:dyDescent="0.25">
      <c r="A51" s="201" t="s">
        <v>106</v>
      </c>
      <c r="B51" s="204" t="s">
        <v>214</v>
      </c>
      <c r="C51" s="235">
        <v>44918</v>
      </c>
      <c r="D51" s="236">
        <v>44918</v>
      </c>
      <c r="E51" s="235">
        <v>45289</v>
      </c>
      <c r="F51" s="235">
        <v>45289</v>
      </c>
      <c r="G51" s="231">
        <v>1</v>
      </c>
      <c r="H51" s="52" t="s">
        <v>294</v>
      </c>
      <c r="I51" s="98"/>
      <c r="J51" s="98"/>
    </row>
    <row r="52" spans="1:10" ht="71.25" customHeight="1" x14ac:dyDescent="0.25">
      <c r="A52" s="201" t="s">
        <v>104</v>
      </c>
      <c r="B52" s="204" t="s">
        <v>105</v>
      </c>
      <c r="C52" s="235" t="s">
        <v>265</v>
      </c>
      <c r="D52" s="236" t="s">
        <v>265</v>
      </c>
      <c r="E52" s="235" t="s">
        <v>265</v>
      </c>
      <c r="F52" s="236" t="s">
        <v>265</v>
      </c>
      <c r="G52" s="231" t="s">
        <v>294</v>
      </c>
      <c r="H52" s="52" t="s">
        <v>294</v>
      </c>
      <c r="I52" s="98"/>
      <c r="J52" s="98"/>
    </row>
    <row r="53" spans="1:10" ht="36" customHeight="1" x14ac:dyDescent="0.25">
      <c r="A53" s="201" t="s">
        <v>102</v>
      </c>
      <c r="B53" s="205" t="s">
        <v>215</v>
      </c>
      <c r="C53" s="235">
        <v>45656</v>
      </c>
      <c r="D53" s="235">
        <v>45656</v>
      </c>
      <c r="E53" s="235">
        <v>45289</v>
      </c>
      <c r="F53" s="235">
        <v>45289</v>
      </c>
      <c r="G53" s="231">
        <v>1</v>
      </c>
      <c r="H53" s="52" t="s">
        <v>294</v>
      </c>
      <c r="I53" s="98"/>
      <c r="J53" s="98"/>
    </row>
    <row r="54" spans="1:10" ht="36" customHeight="1" x14ac:dyDescent="0.25">
      <c r="A54" s="201" t="s">
        <v>216</v>
      </c>
      <c r="B54" s="204" t="s">
        <v>103</v>
      </c>
      <c r="C54" s="235" t="s">
        <v>265</v>
      </c>
      <c r="D54" s="236" t="s">
        <v>265</v>
      </c>
      <c r="E54" s="235" t="s">
        <v>265</v>
      </c>
      <c r="F54" s="236" t="s">
        <v>265</v>
      </c>
      <c r="G54" s="231" t="s">
        <v>294</v>
      </c>
      <c r="H54" s="52" t="s">
        <v>294</v>
      </c>
      <c r="I54" s="98"/>
      <c r="J54" s="98"/>
    </row>
  </sheetData>
  <mergeCells count="21">
    <mergeCell ref="A5:J5"/>
    <mergeCell ref="A7:J7"/>
    <mergeCell ref="A9:J9"/>
    <mergeCell ref="A10:J10"/>
    <mergeCell ref="A12:J12"/>
    <mergeCell ref="A8:J8"/>
    <mergeCell ref="A11:J11"/>
    <mergeCell ref="B21:B23"/>
    <mergeCell ref="A13:J13"/>
    <mergeCell ref="A16:J16"/>
    <mergeCell ref="A14:J14"/>
    <mergeCell ref="A15:J15"/>
    <mergeCell ref="E22:F22"/>
    <mergeCell ref="H21:H23"/>
    <mergeCell ref="G21:G23"/>
    <mergeCell ref="I21:I23"/>
    <mergeCell ref="C22:D22"/>
    <mergeCell ref="A21:A23"/>
    <mergeCell ref="A19:J19"/>
    <mergeCell ref="C21:F21"/>
    <mergeCell ref="J21:J23"/>
  </mergeCells>
  <phoneticPr fontId="0" type="noConversion"/>
  <pageMargins left="0.70866141732283472" right="0.70866141732283472" top="0.74803149606299213" bottom="0.74803149606299213" header="0.31496062992125984" footer="0.31496062992125984"/>
  <pageSetup paperSize="8" scale="5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экономич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экономич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Саринян Карине Валерьевна</cp:lastModifiedBy>
  <cp:lastPrinted>2015-11-30T14:18:17Z</cp:lastPrinted>
  <dcterms:created xsi:type="dcterms:W3CDTF">2015-08-16T15:31:05Z</dcterms:created>
  <dcterms:modified xsi:type="dcterms:W3CDTF">2024-07-31T09:49:12Z</dcterms:modified>
</cp:coreProperties>
</file>