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D:\Мои документы за 2024 год\Тех Прис\Заявка на Тех прис 2025\на САЙТ\"/>
    </mc:Choice>
  </mc:AlternateContent>
  <xr:revisionPtr revIDLastSave="0" documentId="13_ncr:1_{0F20637D-FFF3-467C-91A6-D8CDA0D90503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Титул" sheetId="1" r:id="rId1"/>
    <sheet name="28 а)" sheetId="2" r:id="rId2"/>
    <sheet name="28а) РТУ ПР2" sheetId="3" r:id="rId3"/>
    <sheet name="28 б) reshenie_tarif_2023" sheetId="4" r:id="rId4"/>
    <sheet name="28 в) srednie_dannie_fact_mosh" sheetId="5" r:id="rId5"/>
    <sheet name="28 г) srednie_dannie_dline_VL" sheetId="6" r:id="rId6"/>
    <sheet name="28 д) info_TP_2023" sheetId="7" r:id="rId7"/>
    <sheet name="28 е) info_zayavki_TP_2023" sheetId="8" r:id="rId8"/>
  </sheets>
  <definedNames>
    <definedName name="Код_статуса">#NAME?</definedName>
    <definedName name="_xlnm.Print_Area" localSheetId="1">'28 а)'!$A$1:$G$164</definedName>
    <definedName name="_xlnm.Print_Area" localSheetId="3">'28 б) reshenie_tarif_2023'!$A$1:$D$7</definedName>
    <definedName name="_xlnm.Print_Area" localSheetId="4">'28 в) srednie_dannie_fact_mosh'!$A$1:$D$10</definedName>
    <definedName name="_xlnm.Print_Area" localSheetId="5">'28 г) srednie_dannie_dline_VL'!$A$1:$E$15</definedName>
    <definedName name="_xlnm.Print_Area" localSheetId="6">'28 д) info_TP_2023'!$A$1:$K$19</definedName>
    <definedName name="_xlnm.Print_Area" localSheetId="7">'28 е) info_zayavki_TP_2023'!$A$1:$H$19</definedName>
    <definedName name="_xlnm.Print_Area" localSheetId="2">'28а) РТУ ПР2'!$A$1:$F$29</definedName>
  </definedNames>
  <calcPr calcId="191029"/>
</workbook>
</file>

<file path=xl/calcChain.xml><?xml version="1.0" encoding="utf-8"?>
<calcChain xmlns="http://schemas.openxmlformats.org/spreadsheetml/2006/main">
  <c r="F10" i="3" l="1"/>
  <c r="Q25" i="6"/>
  <c r="K25" i="6"/>
  <c r="J25" i="6"/>
  <c r="I25" i="6"/>
  <c r="H25" i="6"/>
  <c r="G25" i="6"/>
  <c r="F25" i="6"/>
  <c r="O25" i="6" s="1"/>
  <c r="E25" i="6"/>
  <c r="D25" i="6"/>
  <c r="C25" i="6"/>
  <c r="M25" i="6" s="1"/>
  <c r="K24" i="6"/>
  <c r="J24" i="6"/>
  <c r="Q24" i="6" s="1"/>
  <c r="I24" i="6"/>
  <c r="H24" i="6"/>
  <c r="G24" i="6"/>
  <c r="F24" i="6"/>
  <c r="O24" i="6" s="1"/>
  <c r="E24" i="6"/>
  <c r="D24" i="6"/>
  <c r="C24" i="6"/>
  <c r="M24" i="6" s="1"/>
  <c r="Q23" i="6"/>
  <c r="K23" i="6"/>
  <c r="J23" i="6"/>
  <c r="I23" i="6"/>
  <c r="H23" i="6"/>
  <c r="G23" i="6"/>
  <c r="F23" i="6"/>
  <c r="O23" i="6" s="1"/>
  <c r="E23" i="6"/>
  <c r="D23" i="6"/>
  <c r="C23" i="6"/>
  <c r="M23" i="6" s="1"/>
  <c r="K21" i="6"/>
  <c r="J21" i="6"/>
  <c r="Q21" i="6" s="1"/>
  <c r="I21" i="6"/>
  <c r="H21" i="6"/>
  <c r="G21" i="6"/>
  <c r="F21" i="6"/>
  <c r="O21" i="6" s="1"/>
  <c r="E21" i="6"/>
  <c r="D21" i="6"/>
  <c r="C21" i="6"/>
  <c r="M21" i="6" s="1"/>
  <c r="Q20" i="6"/>
  <c r="K20" i="6"/>
  <c r="J20" i="6"/>
  <c r="I20" i="6"/>
  <c r="H20" i="6"/>
  <c r="G20" i="6"/>
  <c r="F20" i="6"/>
  <c r="O20" i="6" s="1"/>
  <c r="E20" i="6"/>
  <c r="D20" i="6"/>
  <c r="C20" i="6"/>
  <c r="M20" i="6" s="1"/>
  <c r="K19" i="6"/>
  <c r="J19" i="6"/>
  <c r="Q19" i="6" s="1"/>
  <c r="I19" i="6"/>
  <c r="H19" i="6"/>
  <c r="G19" i="6"/>
  <c r="F19" i="6"/>
  <c r="O19" i="6" s="1"/>
  <c r="E19" i="6"/>
  <c r="D19" i="6"/>
  <c r="C19" i="6"/>
  <c r="M19" i="6" s="1"/>
  <c r="K18" i="6"/>
  <c r="H18" i="6"/>
  <c r="G18" i="6"/>
  <c r="J18" i="6" s="1"/>
  <c r="F18" i="6"/>
  <c r="I18" i="6" s="1"/>
  <c r="G120" i="2"/>
  <c r="G119" i="2"/>
  <c r="G118" i="2"/>
  <c r="G117" i="2"/>
  <c r="G116" i="2"/>
  <c r="G115" i="2"/>
  <c r="G114" i="2"/>
  <c r="G113" i="2"/>
  <c r="G110" i="2"/>
  <c r="G109" i="2"/>
  <c r="G108" i="2"/>
  <c r="G107" i="2"/>
  <c r="G106" i="2"/>
  <c r="G105" i="2"/>
  <c r="G96" i="2"/>
  <c r="E14" i="6" s="1"/>
  <c r="F96" i="2"/>
  <c r="D14" i="6" s="1"/>
  <c r="E96" i="2"/>
  <c r="C14" i="6" s="1"/>
  <c r="G95" i="2"/>
  <c r="E13" i="6" s="1"/>
  <c r="F95" i="2"/>
  <c r="D13" i="6" s="1"/>
  <c r="E95" i="2"/>
  <c r="C13" i="6" s="1"/>
  <c r="G92" i="2"/>
  <c r="E10" i="6" s="1"/>
  <c r="F92" i="2"/>
  <c r="D10" i="6" s="1"/>
  <c r="E92" i="2"/>
  <c r="C10" i="6" s="1"/>
  <c r="G86" i="2"/>
  <c r="F86" i="2"/>
  <c r="E86" i="2"/>
  <c r="H84" i="2"/>
  <c r="H83" i="2"/>
  <c r="H82" i="2"/>
  <c r="H81" i="2"/>
  <c r="A81" i="2"/>
  <c r="H80" i="2"/>
  <c r="G79" i="2"/>
  <c r="F79" i="2"/>
  <c r="E79" i="2"/>
  <c r="H58" i="2"/>
  <c r="H57" i="2"/>
  <c r="H56" i="2"/>
  <c r="A56" i="2"/>
  <c r="A58" i="2" s="1"/>
  <c r="H55" i="2"/>
  <c r="A55" i="2"/>
  <c r="H54" i="2"/>
  <c r="A54" i="2"/>
  <c r="H53" i="2"/>
  <c r="A53" i="2"/>
  <c r="H52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H16" i="2"/>
  <c r="A16" i="2"/>
  <c r="H15" i="2"/>
  <c r="A15" i="2"/>
  <c r="H14" i="2"/>
  <c r="G13" i="2"/>
  <c r="F13" i="2"/>
  <c r="E13" i="2"/>
  <c r="A57" i="2" l="1"/>
</calcChain>
</file>

<file path=xl/sharedStrings.xml><?xml version="1.0" encoding="utf-8"?>
<sst xmlns="http://schemas.openxmlformats.org/spreadsheetml/2006/main" count="339" uniqueCount="223">
  <si>
    <t>Информация об организации</t>
  </si>
  <si>
    <t>Полное наименование</t>
  </si>
  <si>
    <t>Акционерное общество "Чеченэнерго"</t>
  </si>
  <si>
    <t>Сокращенное наименование</t>
  </si>
  <si>
    <t>АО "Чеченэнерго"</t>
  </si>
  <si>
    <t>Место нахождения</t>
  </si>
  <si>
    <t>РФ, Чеченская республика, город Грозный.</t>
  </si>
  <si>
    <t>Фактический адрес</t>
  </si>
  <si>
    <t>город Грозный, Старопромыссловское шоссе, д 6</t>
  </si>
  <si>
    <t>ИНН</t>
  </si>
  <si>
    <t>КПП</t>
  </si>
  <si>
    <t>Ф.И.О. руководителя</t>
  </si>
  <si>
    <t>Кадиров Иса Салаудинович</t>
  </si>
  <si>
    <t>Адрес электронной почты</t>
  </si>
  <si>
    <t>info@chechenenergo.ru</t>
  </si>
  <si>
    <t>Контактный телефон</t>
  </si>
  <si>
    <t>(8712) 22-64-38</t>
  </si>
  <si>
    <t>Факс</t>
  </si>
  <si>
    <t>Приложение N 1</t>
  </si>
  <si>
    <t>к Методическим указаниям</t>
  </si>
  <si>
    <t>по определению размера платы</t>
  </si>
  <si>
    <t>за технологическое присоединение</t>
  </si>
  <si>
    <t>к электрическим сетям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</si>
  <si>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организации, а также на обеспечение средствами коммерческого учета электрической энергии (мощности) 
по АО "Чеченэнерго"за 2021-2023 гг.</t>
  </si>
  <si>
    <t>№</t>
  </si>
  <si>
    <t>Объект электросетевого хозяйства/Средство коммерческого учета электрической энергии (мощности)</t>
  </si>
  <si>
    <t>Год ввода объекта</t>
  </si>
  <si>
    <t>Уровень напряжения, кВ</t>
  </si>
  <si>
    <t>Протяженность (для линий электропередачи), метров/Количество пунктов секционирования, штук/Количество точек учета, штук</t>
  </si>
  <si>
    <t>Максимальная мощность, кВт</t>
  </si>
  <si>
    <t>Расходы на строительство объекта/на обеспечение средствами коммерческого учета электрической энергии (мощности), тыс. руб.</t>
  </si>
  <si>
    <t>Строительство воздушных линий</t>
  </si>
  <si>
    <t>Материал опоры - Железобетонные</t>
  </si>
  <si>
    <t>Тип провода - Изолированный</t>
  </si>
  <si>
    <t>Материал провода - Алюминиевый</t>
  </si>
  <si>
    <t>Сечение провода до 50 мм2 включительно</t>
  </si>
  <si>
    <t>Количество цепей - одноцепная (n = 1)</t>
  </si>
  <si>
    <t>средняя стоимость</t>
  </si>
  <si>
    <t>ВЛ 0,4 кВ, Ф-11, ПС Красноармейская, ТП 11-39, Ф-1, от опоры №3 до границы земельного участка Заявителя, с. Алхан-Юрт с ориентировочной протяженностью 0,32 км. (договор № 10572/2020ЧЭ/УМРЭС от 07.10.2020г.)</t>
  </si>
  <si>
    <t>ВЛ 0,4 кВ, Ф-1, ПС Гвардейская, ТП 1-19, от опоры №30 до границы земельного участка Заявителя, с. Гвардейское, с ориентировочной протяженностью 0,13 км. (договор № 10082/2020/ЧЭ/НАДРЭС от 19.10.2020г.)</t>
  </si>
  <si>
    <t>удельная стоимость низкая</t>
  </si>
  <si>
    <t>ВЛ 0,4 кВ, Ф-7, ПС Шали, ТП 7-9, Ф-1, от опоры №3 до границы земельного участка Заявителя, г. Шали, с ориентировочной протяженностью 0,049 км. (договор № 12983/2021/ЧЭ/ШАЛРЭС от 01.02.2021г.)</t>
  </si>
  <si>
    <t>ВЛ 0,4 кВ, Ф-4, ПС Ножай-Юрт, ТП 4-16, Ф-1, от опоры №3 до границы земельного участка Заявителя, с. Ножай-Юрт с ориентировочной протяженностью 0,43 км. (договор № 10506/2020/ЧЭ/НЮРЭС от 12.11.2020г.)</t>
  </si>
  <si>
    <t>ВЛ 0,4 кВ, Ф-8, ПС Шелковская, ТП 8-28, Ф-1, от опоры №11 до границы земельного участка Заявителя, ст. Шелковская, с ориентировочной протяженностью 0,2 км. (договор № 11569/2020/ЧЭ/ШЕЛРЭС от 23.11.2020г.)</t>
  </si>
  <si>
    <t>ВЛ 0,4 кВ, Ф-8, ПС Шелковская, ТП 8-31, Ф-1, от опоры №1 до границы земельного участка Заявителя, ст. Гребенская, с ориентировочной протяженностью 0,5 км. (договор № 13667/2021/ЧЭ/ШЕЛРЭС от 18.03.2021г.)</t>
  </si>
  <si>
    <t>ВЛ 0,4 кВ, Ф-8, ПС Шелковская, ТП 8-30, Ф-1, от опоры №4 до границы земельного участка Заявителя, ст. Гребенская, с ориентировочной протяженностью 0,5 км. (договор № 13453/2021/ЧЭ/ШЕЛРЭС от 30.03.2021г.)</t>
  </si>
  <si>
    <t>ВЛ 0,4 кВ, Ф-10, ПС Урус-Мартан-1, ТП 10-19, Ф-1, от опоры №8 до границы земельного участка Заявителя, с. Шалажи, с ориентировочной протяженностью 0,35 км. (договор № 14798/2021/ЧЭ/УМРЭС от 31.05.2021г.)</t>
  </si>
  <si>
    <t>ВЛ 0,4 кВ, Ф-6, ПС Бердыкель, ТП 6-8, Ф-3, от опоры №15 до границы земельного участка Заявителя, с. Комсомольское, с ориентировочной протяженностью 0,24 км. (договор № 15267/2021/ЧЭ/АРГГЭС от 17.06.2021г.)</t>
  </si>
  <si>
    <t>ВЛ 0,4 кВ, Ф-3, ПС Аэропорт, МТП 3-47, Ф-1, от опоры №1 до границы земельного участка Заявителя, пос. Алхан-Чурт, с ориентировочной протяженностью 0,13 км. (договор № 10621/2020/ЧЭ/ГРОГЭС от 14.10.2020г.)</t>
  </si>
  <si>
    <t>ВЛ 0,4 кВ, Ф-2, ПС Октябрьская, МТП 2-17, Ф-2, от опоры №12 до границы земельного участка Заявителя, с. Пригородное, с ориентировочной протяженностью 0,14 км. (договор № 13694/2021/ЧЭ/ГРОГЭС от17.03.2021г.)</t>
  </si>
  <si>
    <t>ВЛ 0,4 кВ, Ф-3, ПС Аэропорт, МТП 3-16, Ф-1, от опоры №4/5 до границы земельного участка Заявителя, п. Алхан-Чурт, с ориентировочной протяженностью 0,3 км. (договор № 14309/2021/ЧЭ/ГРОГЭС от 20.04.2021г.)</t>
  </si>
  <si>
    <t>Строительство ЛЭП-0,4кВ от указанной точки подключения до границы участка Заявителя. Марку, сечение токопроводящих жил определить проектом (23416/2022/ЧЭ/АМРЭС от 28.09.2022)</t>
  </si>
  <si>
    <t>Строительство ЛЭП-0,22кВ от указанной точки подключения до границы участка Заявителя. Марку, сечение токопроводящих жил определить проектом 19029/2021/ЧЭ/ГРОГЭС от 06.12.2021)</t>
  </si>
  <si>
    <t xml:space="preserve">Строительство ВЛ проводом марки СИП-4 сечения 2х16 от электричексих сетей АО "Чеченэнерго" до границы земельного участка Заявителя (16417/2021/ЧЭ/ГРОГЭС от 09.08.2021) </t>
  </si>
  <si>
    <t xml:space="preserve">Строительство ВЛ проводом марки СИП-4 сечения 4х35 от электричексих сетей АО "Чеченэнерго" до границы земельного участка Заявителя (15793/2021/ЧЭ/ИКРЭС от 02.07.2021) </t>
  </si>
  <si>
    <t xml:space="preserve">Строительство ВЛ проводом марки СИП-4 сечения 2х16 от электричексих сетей АО "Чеченэнерго" до границы земельного участка Заявителя (15724/2021/ЧЭ/УМРЭС от 13.08.2021) </t>
  </si>
  <si>
    <t xml:space="preserve">Строительство ВЛ проводом марки СИП-4 сечения 2х16 от электричексих сетей АО "Чеченэнерго" до границы земельного участка Заявителя (15708/2021/ЧЭ/НЮРЭС от 06.07.2021) </t>
  </si>
  <si>
    <t xml:space="preserve">Строительство ВЛ проводом марки СИП-4 сечения 2х16 от электричексих сетей АО "Чеченэнерго" до границы земельного участка Заявителя (15698/2021/ЧЭШЕЛРЭС от 07.07.2021) </t>
  </si>
  <si>
    <t>Строительство ЛЭП-0,4 кВ от электрических сетей АО "Чеченэнерго" до границы земельного участка Заявителя (4847/2019/ЧЭ/УМРЭС от 12.11.2019)</t>
  </si>
  <si>
    <t>ВЛ 0,4 кВ, ПС Цемзавод, ВЛ 35 кВ (Л-490), ТП 1, Ф-1, от опоры №58 до границы земельного участка Заявителя, с. Мулкой, с ориент. прот. 0,49 км.</t>
  </si>
  <si>
    <t>ВЛ 0,4 кВ, Ф-16, ПС Холодильник, КТП-717, Ф-1, от опоры №8 до границы земельного участка Заявителя, г. Грозный, с ориент. прот. 0,13 км.</t>
  </si>
  <si>
    <t>ВЛ 0,4 кВ, Ф-5, ПС Ножай-Юрт, ТП 5-21, Ф-1 от опоры №2 до границы земельного участка Заявителя, с. Мескеты, с ориент. прот. 0,37 км.</t>
  </si>
  <si>
    <t>ВЛ 0,4 кВ, Ф-15, ПС Холодильник, ТП-16-685Г, Ф-2, от опоры №10/5/7 до границы земельного участка Заявителя, г. Грозный, с ориент. прот. 0,1 км.</t>
  </si>
  <si>
    <t>ВЛ 0,4 кВ, Ф-8, ПС Шелковская, ТП 8-81, Ф-2, от опоры №5 до границы земельного участка Заявителя, ст. Гребенская, с ориент. прот. 0,26 км.</t>
  </si>
  <si>
    <t>ВЛ 0,4 кВ, Ф-4, ПС Октябрьская, МТП 4-37, Ф-1, от опоры №8/3/8 до границы земельного участка Заявителя, п. Гикало, с ориентировочной протяженностью 0,26 км. (договор № 16417/2021/ЧЭ/ГРОГЭС от 09.08.2021г.)</t>
  </si>
  <si>
    <t>ВЛ 0,4 кВ, Ф-4, ПС Октябрьская, МТП 4-23, Ф-3, от опоры №4 до границы земельного участка Заявителя, п. Гикало, с ориентировочной протяженностью 0,2 км. (договор № 19656/2021/ЧЭ/ГРОГЭС от 30.12.2021г.)</t>
  </si>
  <si>
    <t>ВЛ 0,4 кВ, Ф-11, ПС Красноармейская, ТП 11-39, Ф-2, от опоры №5 до границы земельного участка Заявителя, с. Алхан-Юрт, с ориентировочной протяженностью 0,15 км. (договор № 15724/2021/ЧЭ/УМРЭС от 13.08.2021г.)</t>
  </si>
  <si>
    <t>ВЛ 0,4 кВ, Ф-15, ПС АТЭЦ, ТП 15-19 с. Мескер-Юрт, ул. Клубничная, с
ориентировочной протяженностью 0,55 км. (договор № 18103/2021/ЧЭ/ШАЛРЭС от 18.10.2021г.);
 - Реконструкция ТП 15-19 от ПС АТЭЦ с заменой ТМГ-63 кВа на ТМГ-100 кВа, с. Мескер-Юрт, (договор № 18103/2021/ЧЭ/ШАЛРЭС от 18.10.2021г.)</t>
  </si>
  <si>
    <t>ВЛ 0,4 кВ, Ф-20, ПС Консервная, МТП 20-57, Ф-1, от опоры №16/4 до границы земельного участка Заявителя, г. Грозный, с ориентировочной протяженностью 0,25 км. (договор № 18686/2021/ЧЭ/ГРОГЭС от 17.11.2021г.)</t>
  </si>
  <si>
    <t>ВЛ 0,4 кВ, Ф-4, ПС Каргалинская, ТП 4-11, Ф-3, от опоры №5 до границы земельного участка Заявителя, с. Сары-Су, с ориентировочной протяженностью 0,25 км. (договор № 18121/2021/ЧЭ/ШЕЛРЭС от 18.10.2021г.)</t>
  </si>
  <si>
    <t>ВЛ 0,4 кВ, Ф-1, ПС Шелковская, ТП 1-23, Ф-1, от опоры №1 до границы земельного участка Заявителя, ст. Шелкозаводская, с ориентировочной протяженностью 0,5 км. (договор № 18975/2021/ЧЭ/ГРОГЭС от 29.11.2021г.)</t>
  </si>
  <si>
    <t>ВЛ 0,4 кВ, Ф-1, ПС Шелковская, ТП 1-11, Ф-3, от опоры №13 до границы земельного участка Заявителя, ст. Заводская, с ориентировочной протяженностью 0,18 км. (договор № 20099/2022/ЧЭ/ШЕЛРЭС от 11.02.2022г.)</t>
  </si>
  <si>
    <t>ВЛ 0,4 кВ, Ф-8, ПС Тепличная, ТП-196, Ф-2, от опоры №16 до границы земельного участка Заявителя, г. Грозный, с ориентировочной протяженностью 0,12 км. (договор № 17745/2021/ЧЭ/ГРОГЭС от 04.10.2021г.)</t>
  </si>
  <si>
    <t>ВЛ 0,4 кВ, Ф-6, ПС Черноречье, ТП-563, Ф-1, от опоры №7 до границы земельного участка Заявителя, г. Грозный, с ориентировочной протяженностью 0,24 км. (договор № 18690/2021/ЧЭ/ГРОГЭС от 18.11.2021г.)</t>
  </si>
  <si>
    <t>ВЛ 0,4 кВ, Ф-14, ПС Трансмарш, ТП 11-09, Ф-1, от опоры №12 до границы земельного участка Заявителя, г. Грозный, с ориентировочной протяженностью 0,13 км. (договор № 19029/2021/ЧЭ/ГРОГЭС от 06.12.2021г.)</t>
  </si>
  <si>
    <t>ВЛ 0,4 кВ, Ф-16, ПС Холодильник, КТП-755, Ф-2, от опоры №8/2 до границы земельного участка Заявителя, г. Грозный, с ориентировочной протяженностью 0,211 км. (договор № 19162/2021/ЧЭ/ГРОГЭС от 07.12.2021г.)</t>
  </si>
  <si>
    <t>ВЛ 0,4 кВ, Ф-15, ПС Черноречье, ТП-285, Ф-2, от опоры №2 до границы земельного участка Заявителя, г. Грозный, с ориентировочной протяженностью 0,2 км. (договор № 19025/2021/ЧЭ/ГРОГЭС от 01.12.2021г.)</t>
  </si>
  <si>
    <t>ВЛ 0,4 кВ, Ф-2, ПС Октябрьская, МТП 2-39, Ф-2, от опоры №13 до границы земельного участка Заявителя, г. Грозный, с ориентировочной протяженностью 0,1 км. (договор № 18970/2021/ЧЭ/ГРОГЭС от 29.11.2021г.)</t>
  </si>
  <si>
    <t>ВЛ 0,4 кВ, Ф-15, ПС Холодильник, КТП 12-42, Ф-2, от опоры №4/6 до границы земельного участка Заявителя, г. Грозный, с ориентировочной протяженностью 0,07 км. (договор № 19651/2021/ЧЭ/ГРОГЭС от 29.12.2021г.)</t>
  </si>
  <si>
    <t>ВЛ 0,4 кВ, Ф-2, ПС Электроприбор, КТП-776, Ф-1, от опоры №21 до границы земельного участка Заявителя, г. Грозный, с ориентировочной протяженностью 0,08 км. (договор № 18902/2021/ЧЭ/ГРОГЭС от 29.11.2021г.)</t>
  </si>
  <si>
    <t>ВЛ 0,4 кВ, Ф-6, ПС Тепличная, КТП-701, Ф-2, от опоры №7 до границы земельного участка Заявителя, г. Грозный, с ориентировочной протяженностью 0,15 км. (договор № 18952/2021/ЧЭ/ГРОГЭС от 29.11.2021г.)</t>
  </si>
  <si>
    <t>ВЛ 0,4 кВ, Ф-3, ПС Шелковская, ТП 3-2, Ф-1, от опоры №1 до границ земельного участка заявителя, ст. Шелковская, с ориентировочной протяженностью 0,505 км. (договор № 20252/2022/ЧЭ/ШЕЛРЭС от 01.03.2022г.)</t>
  </si>
  <si>
    <t>ВЛ 0,4 кВ, Ф-3, ПС Шелковская, ТП 3-9, Ф-2, от опоры №7 до границ земельного участка заявителя, ст. Шелковская, с ориентировочной протяженностью 0,41 км. (договор № 20627/2022/ЧЭ/ШЕЛРЭС от 01.03.2022г.)</t>
  </si>
  <si>
    <t>ВЛ 0,4 кВ, Ф-8, ПС Шелковская, ТП 8-12, Ф-1, от опоры №21 до границ земельного участка заявителя, ст. Гребенская, с ориентировочной протяженностью 0,208 км. (договор № 21801/2022/ЧЭ/ШЕЛРЭС от 01.06.2022г.)</t>
  </si>
  <si>
    <t>ВЛ 0,4 кВ, Ф-1, ПС Шелковская, ТП 1-23, Ф-2, ст. Шелковская, с ориентировочной протяженностью 0,35 км. (договор № 22556/2022/ЧЭ/ШЕЛРЭС от 11.07.2022г.)</t>
  </si>
  <si>
    <t>ВЛ 0,4 кВ, Ф-8, ПС Шелковская, ТП 8-72, ст. Шелковская, с ориентировочной протяженностью 0,5 км. (договор № 22597/2022/ЧЭ/ШЕЛРЭС от 11.07.2022г.)</t>
  </si>
  <si>
    <t>ВЛ 0,4 кВ, Ф-8, ПС Шелковская, ТП 8-28, Ф-1, от опоры №11 до границ земельного участка Заявителя, ст. Шелковская, с ориентировочной протяженностью 0,45 км. (договор № 22598/2022/ЧЭ/ШЕЛРЭС от 11.07.2022г.)</t>
  </si>
  <si>
    <t>ВЛ 0,4 кВ, Ф-8, ПС Шелковская, ТП 8-31, Ф-1, от опоры №5 до границ земельного участка заявителя, ст. Гребенская, с ориентировочной протяженностью 0,5 км. (договор № 20727/2022/ЧЭ/ШЕЛРЭС от 28.05.2022г.)</t>
  </si>
  <si>
    <t>ВЛ 0,4 кВ, Ф-3, ПС Братская, ТП 3-17, Ф-1, от опоры №1 до границ земельного участка заявителя, с. Братское, с ориентировочной протяженностью 0,38 км. (договор № 21146/2022/ЧЭ/НАДРЭС от 13.04.2022г.)</t>
  </si>
  <si>
    <t>ВЛ 0,4 кВ, Ф-5, ПС Шали, ТП 5-65, Ф-1, от опоры №10 до границ земельного участка заявителя, с. Герменчук, с ориентировочной протяженностью 0,5 км. (договор № 21176/2022/ЧЭ/ШАЛРЭС от 19.04.2022г.)</t>
  </si>
  <si>
    <t>ВЛ 0,4 кВ, Ф-9, ПС Курчалой, ТП 9-83, с. Цоци-Юрт, с ориентировочной протяженностью 0,5 км. (договор № 21263/2022/ЧЭ/КУРРЭС от 20.04.2022г.)</t>
  </si>
  <si>
    <t>ВЛ 0,4 кВ, Ф-4, ПС Октябрьская, МТП 4-37, Ф-1, от опоры №17 до границ земельного участка заявителя, п. Гикало, с ориентировочной протяженностью 0,32 км. (договор № 21271/2022/ЧЭ/ГРОГЭС от 20.04.2022г.)</t>
  </si>
  <si>
    <t>ВЛ 0,4 кВ, Ф-15, ПС Холодильник, КТП-757, Ф-1, от опоры №9/9 до границ земельного участка заявителя, г. Грозный, с ориентировочной протяженностью 0,06 км. (договор № 22567/2022/ЧЭ/ГРОГЭС от 07.07.2022г.)</t>
  </si>
  <si>
    <t>ВЛ 0,4 кВ, Ф-15, ПС Холодильник, ТП-244, Ф-2, от опоры №9/2/3 до границ земельного участка заявителя, г. Грозный, с ориентировочной протяженностью 0,21 км. (договор № 21805/2022/ЧЭ/ГРОГЭС от 02.06.2022г.)</t>
  </si>
  <si>
    <t>ВЛ 0,4 кВ, Ф-10, ПС Северная, ТП-60, Ф-1, от опоры №6/17 до границ земельного участка заявителя, г. Грозный, с ориентировочной протяженностью 0,04 км. (договор № 22580/2022/ЧЭ/ГРОГЭС от 07.07.2022г.)</t>
  </si>
  <si>
    <t>ВЛ 0,4 кВ, Ф-23, ПС Восточная, КТП 13-01, Ф-6, от опоры №11 до границ земельного участка заявителя, г. Грозный, с ориентировочной протяженностью 0,18 км. (договор № 22557/2022/ЧЭ/ГРОГЭС от 07.07.2022г.)</t>
  </si>
  <si>
    <t>ВЛ 0,4 кВ, Ф-5, ПС Знаменская, ТП 5-16, Ф-1, от опоры №11 до границ земельного участка заявителя, с. Знаменское, с ориентировочной протяженностью 0,75 км. (договор № 22542/2022/ЧЭ/НАДРЭС от 11.07.2022г.)</t>
  </si>
  <si>
    <t>Строительство ВЛ 10 кВ от резервной ячейки Ф-1 на I СШ КРУН-10 кВ ПС 110 кВ Самашки до границы земельного участка Заявителя ориентировочной протяженностью по 12 км</t>
  </si>
  <si>
    <t>Строительство ВЛ 10 кВ от резервной ячейки Ф-6 на II СШ КРУН-10 кВ ПС 110 кВ Самашки до границы земельного участка Заявителя ориентировочной протяженностью по 12 км</t>
  </si>
  <si>
    <t>Строительство кабельных линий</t>
  </si>
  <si>
    <t>Способ прокладки кабельных линий - в траншеях</t>
  </si>
  <si>
    <t>Многожильные</t>
  </si>
  <si>
    <t>Кабели с резиновой и пластмассовой изоляцией</t>
  </si>
  <si>
    <t>Сечение провода от 100 до 200 квадратных мм включительно (m = 3)</t>
  </si>
  <si>
    <t>с 1-им кабелем в траншее</t>
  </si>
  <si>
    <t>проверить с УКС!!!!</t>
  </si>
  <si>
    <t>Строительство КЛ-10 кВ от КЛ-10 кВ ТП-89-ТП-234 до проектируемой ТП; КЛ-10 кВ от РУ-10 кВ ТП-98 до проектируемой ТП для технологического присоединения</t>
  </si>
  <si>
    <t>10</t>
  </si>
  <si>
    <t>Строительство ЛЭП-10 кВ до проектируемого ТП 10/0,4 кВ  от ПС 110 кВ Северная Ф-27, ориентир. протяж. 0,045 км.; установка в РУ-10кВ ТП-506 линейной камеры КСО с ВН  (договор № 6451 от 11.07.2018г., доп. соглашение №1 от 11.02.2019 г.)</t>
  </si>
  <si>
    <t>РАЗВЕ ЭТОТ КАБЕДЬ НЕ ОТ 100 ДО 200?</t>
  </si>
  <si>
    <t>КЛ 10 кВ от  ТП-45 Ф-21 ПС Северная до границы Заявителя  с ориентировочной протяженностью 0,11 км. с установкой в РУ-10 кВ ТП-45 КСО с ВН  (договор № 7806/2020/ЧЭ/ГРОГЭС от 04.06.2020г.)</t>
  </si>
  <si>
    <t>КЛ 10 кВ от ТП-543 Ф-9 ПС Южная до границы Заявителя с ориентировочной протяженностью 0,18 км.(договор № 7779/2020/ЧЭ/ГРОГЭС от 28.09.2020г.)</t>
  </si>
  <si>
    <t>это стоимость камеры по кс. А где стоимость линии?</t>
  </si>
  <si>
    <t>Сечение провода от 500 мм2 до 800 мм2 включительно</t>
  </si>
  <si>
    <t>Строительство 2-х КЛ-10 кВ от РУ-10 кВ ЦПС 110 кВ Город до проектируемых ТП 10/0,4 кВ ООО Грозный-Молл» (Договор от 13.08.2020г. №2920/2019/ЧЭ/ГРОРЭС, ТУ от 23.10.2019 г. №2920/2019/ЧЭ/ГРОГЭС) для нужд АО «Чеченэнерго», управляемого ПАО «Россети Северный Кавказ»</t>
  </si>
  <si>
    <t>Обеспечение средствами коммерческого учета электрической энергии (мощности)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</si>
  <si>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</si>
  <si>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</si>
  <si>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</si>
  <si>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</si>
  <si>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</si>
  <si>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</si>
  <si>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</si>
  <si>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</si>
  <si>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</si>
  <si>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</si>
  <si>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</si>
  <si>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</si>
  <si>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</si>
  <si>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8.1</t>
  </si>
  <si>
    <t>Однофазные</t>
  </si>
  <si>
    <t>8.1.1.</t>
  </si>
  <si>
    <t>однофазные прямого включения</t>
  </si>
  <si>
    <t>Технологическое присоединение потребителя (договор №25724/2023/ЧЭ/УМРЭС от 12.03.2023 г.) с установкой ПУCE208 C4.846.2.OGR1.QYUDVFZ GB01 SPDS</t>
  </si>
  <si>
    <t>Технологическое присоединение потребителя (договор №25820/2023/ЧЭ/УМРЭС от 19.03.2023 г.) с установкой ПУCE208 C4.846.2.OGR1.QYUDVFZ GB01 SPDS</t>
  </si>
  <si>
    <t>Технологическое присоединение потребителя (договор №25926/2023/ЧЭ/УМРЭС от25.03.2023 г.) с установкой ПУCE208 C4.846.2.OGR1.QYUDVFZ GB01 SPDS</t>
  </si>
  <si>
    <t>Технологическое присоединение потребителя (договор №25445/2023/ЧЭ/УМРЭС от 17.02.2023 г.) с установкой ПУCE208 C4.846.2.OGR1.QYUDVFZ GB01 SPDS</t>
  </si>
  <si>
    <t>Технологическое присоединение потребителя (договор №25569/2023/ЧЭ/УМРЭС от 28.02.2023 г.) с установкой ПУCE208 C4.846.2.OGR1.QYUDVFZ GB01 SPDS</t>
  </si>
  <si>
    <t>Технологическое присоединение потребителя (договор №25636/2023/ЧЭ/УМРЭС от 03.03.2023 г.) с установкой ПУCE208 C4.846.2.OGR1.QYUDVFZ GB01 SPDS</t>
  </si>
  <si>
    <t>8.2</t>
  </si>
  <si>
    <t>8.2.1.</t>
  </si>
  <si>
    <t>трёхфазные прямого включения</t>
  </si>
  <si>
    <t>Технологическое присоединение потребителя (договор №24652/2022/ЧЭ/ГРОРЭС от 16.12.2022 г.) с установкой ПУCE308 C36.746.OGR1.QYDUVFZ GB01 SPDS</t>
  </si>
  <si>
    <t>Технологическое присоединение потребителя (договор №24458/2022/ЧЭ/ГРОРЭС от 19.02.2022 г.) с установкой ПУCE308 C36.746.OGR1.QYDUVFZ GB01 SPDS</t>
  </si>
  <si>
    <t>Технологическое присоединение потребителя (договор №25822/2023/ЧЭ/ГРОРЭС от 20.03.2023 г.) с установкой ПУCE308 C36.746.OGR1.QYDUVFZ GB01 SPDS</t>
  </si>
  <si>
    <t>Технологическое присоединение потребителя (договор №23747/2022/ЧЭ/ГРОРЭС от 14.10.2022 г.) с установкой ПУCE308 C36.746.OGR1.QYDUVFZ GB01 SPDS</t>
  </si>
  <si>
    <t>Технологическое присоединение потребителя (договор №….. От.....) с установкой ПУCE308 C36.746.OGR1.QYDUVFZ GB01 SPDS</t>
  </si>
  <si>
    <t>Технологическое присоединение потребителя (договор №22809/2022/ЧЭ/ГРОРЭС от 27.07.2022 г.) с установкой ПУCE308 C36.746.OGR1.QYDUVFZ GB01 SPDS</t>
  </si>
  <si>
    <t>Технологическое присоединение потребителя (договор №26726/2023/ЧЭ/ГРОРЭС от 24.05.2023 г.) с установкой ПУCE308 C34.746.OРR1.QYDUVFZ RP05 SPDS</t>
  </si>
  <si>
    <t>Технологическое присоединение потребителя (договор №27517/2023/ЧЭ/ГРОРЭС от 07.07.2023 г.) с установкой ПУCE308 C34.746.OРR1.QYDUVFZ RP05 SPDS</t>
  </si>
  <si>
    <t>Начальник Управления Экономики и финансов</t>
  </si>
  <si>
    <t>А.Х. Селимов</t>
  </si>
  <si>
    <t>Начальник УКС</t>
  </si>
  <si>
    <t>У.М. Эдиев</t>
  </si>
  <si>
    <t>Приложение N 2</t>
  </si>
  <si>
    <t>Расходы на выполнение мероприятий по технологическому присоединению, 
предусмотренных подпунктами "а" и "в" пункта 16 Методических указаний, за 2023 год</t>
  </si>
  <si>
    <t>N п/п</t>
  </si>
  <si>
    <t>Наименование мероприятий</t>
  </si>
  <si>
    <t>Информация для расчета стандартизированной 
тарифной ставки С1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</si>
  <si>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</si>
  <si>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</si>
  <si>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</si>
  <si>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</si>
  <si>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1.</t>
  </si>
  <si>
    <t>Подготовка и выдача сетевой организацией технических условий Заявителю</t>
  </si>
  <si>
    <t>2.</t>
  </si>
  <si>
    <t>Проверка сетевой организацией выполнения технических условий Заявителем</t>
  </si>
  <si>
    <t>2.1.</t>
  </si>
  <si>
    <t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</si>
  <si>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2.2.</t>
  </si>
  <si>
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</si>
  <si>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Расходы на выполнение мероприятий по технологическому присоединению, 
предусмотренных подпунктами "а" и "в" пункта 16 Методических указаний, за 2022 год</t>
  </si>
  <si>
    <t>Информация для расчета стандартизированной
 тарифной ставки С1</t>
  </si>
  <si>
    <t>Расходы на выполнение мероприятий по технологическому присоединению, 
предусмотренных подпунктами "а" и "в" пункта 16 Методических указаний, за 2021 год</t>
  </si>
  <si>
    <t>Информация о решении органа исполнительной власти субъекта Российской Федерации в области
 государственного регулирования тарифов об установлении единых для всех территориальных сетевых
 организаций на территории субъекта Российской Федерации стандартизированных 
тарифных ставок, определяющих величину платы за технологическое присоединение 
к электрическим сетям территориальных сетевых организаций</t>
  </si>
  <si>
    <t>Вид документа</t>
  </si>
  <si>
    <t>Наименование документа</t>
  </si>
  <si>
    <t>Реквизиты решения</t>
  </si>
  <si>
    <t>Решение Правления Государственного комитета цен и тарифов Чеченской Республики</t>
  </si>
  <si>
    <t>Об установлении стандартизированных тарифных ставок платы за технологическое присоединение заявителей к электрическим сетям территориальных сетевых организаций Чеченской Республики на 2024 год</t>
  </si>
  <si>
    <t>21.12.2023 № 194-Э</t>
  </si>
  <si>
    <t>Об установлении стоимости льготной ставки за технологическое присоединение заявителей к электрическим сетям территориальных сетевых организаций Чеченской Республики на 2024 год</t>
  </si>
  <si>
    <t>21.12.2023 № 195-Э</t>
  </si>
  <si>
    <t>О внесение изменений в решение Правления ГКЦиТ ЧР от 21 декабря 2023г № 194-Э "Об установлении стандартизированных тарифных ставок платы за технологическое присоединение заявителей к электрическим сетям территориальных сетевых организаций Чеченской Республики на 2024 год".</t>
  </si>
  <si>
    <t>05.04.2024 № 02-Э</t>
  </si>
  <si>
    <t>14.05.2024 № 10-Э</t>
  </si>
  <si>
    <t>24.07.2024 № 18-Э</t>
  </si>
  <si>
    <t>Приложение 2</t>
  </si>
  <si>
    <t>к стандартам раскрытия информации субъектами оптового и розничных рынков электрической энергии</t>
  </si>
  <si>
    <t>ИНФОРМАЦИЯ</t>
  </si>
  <si>
    <t>о фактических средних данных о присоединенных объемах</t>
  </si>
  <si>
    <t>максимальной мощности за 3 предыдущих года</t>
  </si>
  <si>
    <t>по каждому мероприятию</t>
  </si>
  <si>
    <t>3.</t>
  </si>
  <si>
    <t>Приложение 3</t>
  </si>
  <si>
    <t>о фактических средних данных о длине линий электропередачи</t>
  </si>
  <si>
    <t>и об объемах максимальной мощности построенных объектов</t>
  </si>
  <si>
    <t>за 3 предыдущих года по каждому мероприятию</t>
  </si>
  <si>
    <t>расходы</t>
  </si>
  <si>
    <t>длина</t>
  </si>
  <si>
    <t>мощность</t>
  </si>
  <si>
    <t>Приложение 4</t>
  </si>
  <si>
    <t>об осуществлении технологического присоединения</t>
  </si>
  <si>
    <t>по договорам, заключенным за 6 месяцев 2024 года.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</si>
  <si>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</si>
  <si>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</si>
  <si>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</si>
  <si>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</si>
  <si>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</si>
  <si>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</si>
  <si>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 льготная категория &lt;*&gt;</t>
  </si>
  <si>
    <t>От 15 до 150 кВт - всего</t>
  </si>
  <si>
    <t>в том числе льготная категория &lt;**&gt;</t>
  </si>
  <si>
    <t>От 150 кВт до 670 кВт - всего</t>
  </si>
  <si>
    <t>в том числе по индивидуальному проекту</t>
  </si>
  <si>
    <t>4.</t>
  </si>
  <si>
    <t>От 670 кВт - всего</t>
  </si>
  <si>
    <t>&lt;*&gt; Заявители, оплачивающие технологическое присоединение своих энергопринимающих устройств в размере не более 550 рублей.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</si>
  <si>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</si>
  <si>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Приложение 5</t>
  </si>
  <si>
    <t>о поданных заявках на технологическое присоединение</t>
  </si>
  <si>
    <t>за 6 месяцев 2024 года.</t>
  </si>
  <si>
    <t>Количество заявок (штук)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</si>
</sst>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65" formatCode="#,##0.0"/>
    <numFmt numFmtId="166" formatCode="#,##0.000"/>
  </numFmts>
  <fonts count="25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2"/>
      <name val="Times New Roman"/>
    </font>
    <font>
      <sz val="11"/>
      <name val="Calibri"/>
    </font>
    <font>
      <sz val="10"/>
      <name val="Arial"/>
    </font>
    <font>
      <sz val="10"/>
      <name val="Arial Cyr"/>
    </font>
    <font>
      <sz val="11"/>
      <color theme="1"/>
      <name val="Arial Narrow"/>
    </font>
    <font>
      <sz val="14"/>
      <color theme="1"/>
      <name val="Arial Narrow"/>
    </font>
    <font>
      <b/>
      <sz val="14"/>
      <color theme="1"/>
      <name val="Arial Narrow"/>
    </font>
    <font>
      <u/>
      <sz val="14"/>
      <color theme="10"/>
      <name val="Calibri"/>
      <scheme val="minor"/>
    </font>
    <font>
      <b/>
      <sz val="12"/>
      <name val="Times New Roman"/>
    </font>
    <font>
      <b/>
      <u/>
      <sz val="12"/>
      <name val="Times New Roman"/>
    </font>
    <font>
      <u/>
      <sz val="12"/>
      <name val="Times New Roman"/>
    </font>
    <font>
      <b/>
      <i/>
      <sz val="12"/>
      <name val="Times New Roman"/>
    </font>
    <font>
      <sz val="12"/>
      <color indexed="2"/>
      <name val="Times New Roman"/>
    </font>
    <font>
      <b/>
      <sz val="12"/>
      <color indexed="2"/>
      <name val="Times New Roman"/>
    </font>
    <font>
      <sz val="12"/>
      <color theme="1"/>
      <name val="Times New Roman"/>
    </font>
    <font>
      <u/>
      <sz val="12"/>
      <color indexed="2"/>
      <name val="Times New Roman"/>
    </font>
    <font>
      <b/>
      <i/>
      <sz val="12"/>
      <color theme="1"/>
      <name val="Times New Roman"/>
    </font>
    <font>
      <sz val="11"/>
      <color theme="1"/>
      <name val="Times New Roman"/>
    </font>
    <font>
      <b/>
      <sz val="12"/>
      <color theme="1"/>
      <name val="Times New Roman"/>
    </font>
    <font>
      <sz val="14"/>
      <color theme="1"/>
      <name val="Times New Roman"/>
    </font>
    <font>
      <sz val="11"/>
      <name val="Arial Narrow"/>
    </font>
    <font>
      <b/>
      <u/>
      <sz val="11"/>
      <color theme="1"/>
      <name val="Arial Narrow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2">
    <xf numFmtId="0" fontId="0" fillId="0" borderId="0"/>
    <xf numFmtId="0" fontId="1" fillId="0" borderId="0" applyNumberFormat="0" applyFill="0" applyBorder="0" applyProtection="0"/>
    <xf numFmtId="44" fontId="24" fillId="0" borderId="0" applyFont="0" applyFill="0" applyBorder="0" applyProtection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9" fontId="24" fillId="0" borderId="0" applyFont="0" applyFill="0" applyBorder="0" applyProtection="0"/>
    <xf numFmtId="9" fontId="24" fillId="0" borderId="0" applyFont="0" applyFill="0" applyBorder="0" applyProtection="0"/>
    <xf numFmtId="43" fontId="24" fillId="0" borderId="0" applyFont="0" applyFill="0" applyBorder="0" applyProtection="0"/>
    <xf numFmtId="43" fontId="24" fillId="0" borderId="0" applyFont="0" applyFill="0" applyBorder="0" applyProtection="0"/>
    <xf numFmtId="43" fontId="24" fillId="0" borderId="0" applyFont="0" applyFill="0" applyBorder="0" applyProtection="0"/>
  </cellStyleXfs>
  <cellXfs count="196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9" fillId="0" borderId="1" xfId="1" applyFont="1" applyBorder="1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4" fontId="2" fillId="0" borderId="3" xfId="0" applyNumberFormat="1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4" fontId="12" fillId="0" borderId="3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4" fontId="10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3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2" fontId="16" fillId="0" borderId="3" xfId="19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" fontId="16" fillId="0" borderId="8" xfId="0" applyNumberFormat="1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2" fontId="16" fillId="0" borderId="8" xfId="19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2" fontId="16" fillId="0" borderId="1" xfId="1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19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 vertical="center" wrapText="1"/>
    </xf>
    <xf numFmtId="2" fontId="16" fillId="0" borderId="9" xfId="19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 wrapText="1"/>
    </xf>
    <xf numFmtId="44" fontId="2" fillId="2" borderId="2" xfId="2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vertical="center" wrapText="1"/>
    </xf>
    <xf numFmtId="164" fontId="2" fillId="2" borderId="10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49" fontId="10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49" fontId="13" fillId="0" borderId="3" xfId="0" applyNumberFormat="1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165" fontId="10" fillId="0" borderId="3" xfId="0" applyNumberFormat="1" applyFont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 wrapText="1"/>
    </xf>
    <xf numFmtId="4" fontId="19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4" fontId="19" fillId="0" borderId="0" xfId="0" applyNumberFormat="1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" fontId="22" fillId="0" borderId="1" xfId="0" applyNumberFormat="1" applyFont="1" applyBorder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6" fillId="0" borderId="0" xfId="0" applyFont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23" fillId="0" borderId="0" xfId="0" applyFont="1" applyAlignment="1">
      <alignment horizontal="center"/>
    </xf>
    <xf numFmtId="0" fontId="22" fillId="3" borderId="0" xfId="0" applyFont="1" applyFill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</cellXfs>
  <cellStyles count="22">
    <cellStyle name="Гиперссылка" xfId="1" builtinId="8"/>
    <cellStyle name="Денежный" xfId="2" builtinId="4"/>
    <cellStyle name="Обычный" xfId="0" builtinId="0"/>
    <cellStyle name="Обычный 10 3" xfId="3" xr:uid="{00000000-0005-0000-0000-000003000000}"/>
    <cellStyle name="Обычный 12" xfId="4" xr:uid="{00000000-0005-0000-0000-000004000000}"/>
    <cellStyle name="Обычный 12 2" xfId="5" xr:uid="{00000000-0005-0000-0000-000005000000}"/>
    <cellStyle name="Обычный 12 3" xfId="6" xr:uid="{00000000-0005-0000-0000-000006000000}"/>
    <cellStyle name="Обычный 12 6" xfId="7" xr:uid="{00000000-0005-0000-0000-000007000000}"/>
    <cellStyle name="Обычный 18" xfId="8" xr:uid="{00000000-0005-0000-0000-000008000000}"/>
    <cellStyle name="Обычный 2" xfId="9" xr:uid="{00000000-0005-0000-0000-000009000000}"/>
    <cellStyle name="Обычный 2 2" xfId="10" xr:uid="{00000000-0005-0000-0000-00000A000000}"/>
    <cellStyle name="Обычный 2 3" xfId="11" xr:uid="{00000000-0005-0000-0000-00000B000000}"/>
    <cellStyle name="Обычный 2 4" xfId="12" xr:uid="{00000000-0005-0000-0000-00000C000000}"/>
    <cellStyle name="Обычный 2 5" xfId="13" xr:uid="{00000000-0005-0000-0000-00000D000000}"/>
    <cellStyle name="Обычный 3 5" xfId="14" xr:uid="{00000000-0005-0000-0000-00000E000000}"/>
    <cellStyle name="Обычный 4 7" xfId="15" xr:uid="{00000000-0005-0000-0000-00000F000000}"/>
    <cellStyle name="Обычный 5" xfId="16" xr:uid="{00000000-0005-0000-0000-000010000000}"/>
    <cellStyle name="Процентный 2" xfId="17" xr:uid="{00000000-0005-0000-0000-000011000000}"/>
    <cellStyle name="Процентный 2 2" xfId="18" xr:uid="{00000000-0005-0000-0000-000012000000}"/>
    <cellStyle name="Финансовый" xfId="19" builtinId="3"/>
    <cellStyle name="Финансовый 2" xfId="20" xr:uid="{00000000-0005-0000-0000-000014000000}"/>
    <cellStyle name="Финансовый 2 2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hechenenergo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view="pageBreakPreview" workbookViewId="0">
      <selection activeCell="F16" sqref="F16"/>
    </sheetView>
  </sheetViews>
  <sheetFormatPr defaultColWidth="9.140625" defaultRowHeight="16.5" x14ac:dyDescent="0.3"/>
  <cols>
    <col min="1" max="1" width="42.28515625" style="1" customWidth="1"/>
    <col min="2" max="2" width="71" style="1" customWidth="1"/>
    <col min="3" max="16384" width="9.140625" style="1"/>
  </cols>
  <sheetData>
    <row r="1" spans="1:2" ht="18.75" x14ac:dyDescent="0.3">
      <c r="A1" s="2"/>
      <c r="B1" s="2"/>
    </row>
    <row r="2" spans="1:2" ht="18.75" x14ac:dyDescent="0.3">
      <c r="A2" s="171" t="s">
        <v>0</v>
      </c>
      <c r="B2" s="171"/>
    </row>
    <row r="3" spans="1:2" ht="18.75" x14ac:dyDescent="0.3">
      <c r="A3" s="2"/>
      <c r="B3" s="2"/>
    </row>
    <row r="4" spans="1:2" ht="18.75" x14ac:dyDescent="0.3">
      <c r="A4" s="3" t="s">
        <v>1</v>
      </c>
      <c r="B4" s="3" t="s">
        <v>2</v>
      </c>
    </row>
    <row r="5" spans="1:2" ht="18.75" x14ac:dyDescent="0.3">
      <c r="A5" s="3" t="s">
        <v>3</v>
      </c>
      <c r="B5" s="3" t="s">
        <v>4</v>
      </c>
    </row>
    <row r="6" spans="1:2" ht="18.75" x14ac:dyDescent="0.3">
      <c r="A6" s="3" t="s">
        <v>5</v>
      </c>
      <c r="B6" s="3" t="s">
        <v>6</v>
      </c>
    </row>
    <row r="7" spans="1:2" ht="18.75" x14ac:dyDescent="0.3">
      <c r="A7" s="3" t="s">
        <v>7</v>
      </c>
      <c r="B7" s="3" t="s">
        <v>8</v>
      </c>
    </row>
    <row r="8" spans="1:2" ht="18.75" x14ac:dyDescent="0.3">
      <c r="A8" s="3" t="s">
        <v>9</v>
      </c>
      <c r="B8" s="4">
        <v>2016081143</v>
      </c>
    </row>
    <row r="9" spans="1:2" ht="18.75" x14ac:dyDescent="0.3">
      <c r="A9" s="3" t="s">
        <v>10</v>
      </c>
      <c r="B9" s="4">
        <v>201401001</v>
      </c>
    </row>
    <row r="10" spans="1:2" ht="18.75" x14ac:dyDescent="0.3">
      <c r="A10" s="3" t="s">
        <v>11</v>
      </c>
      <c r="B10" s="3" t="s">
        <v>12</v>
      </c>
    </row>
    <row r="11" spans="1:2" ht="18.75" x14ac:dyDescent="0.3">
      <c r="A11" s="3" t="s">
        <v>13</v>
      </c>
      <c r="B11" s="5" t="s">
        <v>14</v>
      </c>
    </row>
    <row r="12" spans="1:2" ht="18.75" x14ac:dyDescent="0.3">
      <c r="A12" s="3" t="s">
        <v>15</v>
      </c>
      <c r="B12" s="3" t="s">
        <v>16</v>
      </c>
    </row>
    <row r="13" spans="1:2" ht="18.75" x14ac:dyDescent="0.3">
      <c r="A13" s="3" t="s">
        <v>17</v>
      </c>
      <c r="B13" s="3"/>
    </row>
  </sheetData>
  <mergeCells count="1">
    <mergeCell ref="A2:B2"/>
  </mergeCells>
  <hyperlinks>
    <hyperlink ref="B11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62"/>
  <sheetViews>
    <sheetView tabSelected="1" zoomScale="80" workbookViewId="0">
      <pane xSplit="2" ySplit="8" topLeftCell="C106" activePane="bottomRight" state="frozen"/>
      <selection activeCell="D89" sqref="D89"/>
      <selection pane="topRight"/>
      <selection pane="bottomLeft"/>
      <selection pane="bottomRight" activeCell="G106" sqref="G106"/>
    </sheetView>
  </sheetViews>
  <sheetFormatPr defaultColWidth="9.140625" defaultRowHeight="15.75" x14ac:dyDescent="0.25"/>
  <cols>
    <col min="1" max="1" width="13.42578125" style="7" customWidth="1"/>
    <col min="2" max="2" width="88.7109375" style="8" customWidth="1"/>
    <col min="3" max="3" width="13.28515625" style="9" customWidth="1"/>
    <col min="4" max="4" width="11.85546875" style="9" customWidth="1"/>
    <col min="5" max="5" width="25.140625" style="10" customWidth="1"/>
    <col min="6" max="6" width="15.5703125" style="11" customWidth="1"/>
    <col min="7" max="7" width="20.5703125" style="8" customWidth="1"/>
    <col min="8" max="8" width="16.140625" style="6" hidden="1" customWidth="1"/>
    <col min="9" max="9" width="0" style="6" hidden="1" customWidth="1"/>
    <col min="10" max="10" width="12" style="6" hidden="1" customWidth="1"/>
    <col min="11" max="11" width="0" style="6" hidden="1" customWidth="1"/>
    <col min="12" max="13" width="0" style="12" hidden="1" customWidth="1"/>
    <col min="14" max="14" width="12" style="12" hidden="1" customWidth="1"/>
    <col min="15" max="21" width="0" style="12" hidden="1" customWidth="1"/>
    <col min="22" max="25" width="0" style="6" hidden="1" customWidth="1"/>
    <col min="26" max="28" width="18.42578125" style="6" customWidth="1"/>
    <col min="29" max="16384" width="9.140625" style="6"/>
  </cols>
  <sheetData>
    <row r="1" spans="1:28" x14ac:dyDescent="0.25">
      <c r="F1" s="13" t="s">
        <v>18</v>
      </c>
      <c r="G1" s="14"/>
    </row>
    <row r="2" spans="1:28" x14ac:dyDescent="0.25">
      <c r="F2" s="13" t="s">
        <v>19</v>
      </c>
      <c r="G2" s="14"/>
    </row>
    <row r="3" spans="1:28" x14ac:dyDescent="0.25">
      <c r="F3" s="13" t="s">
        <v>20</v>
      </c>
      <c r="G3" s="14"/>
    </row>
    <row r="4" spans="1:28" x14ac:dyDescent="0.25">
      <c r="F4" s="13" t="s">
        <v>21</v>
      </c>
      <c r="G4" s="14"/>
    </row>
    <row r="5" spans="1:28" x14ac:dyDescent="0.25">
      <c r="F5" s="13" t="s">
        <v>22</v>
      </c>
      <c r="G5" s="14"/>
    </row>
    <row r="6" spans="1:28" ht="52.5" customHeight="1" x14ac:dyDescent="0.25">
      <c r="A6" s="172" t="s">
        <v>23</v>
      </c>
      <c r="B6" s="172"/>
      <c r="C6" s="172"/>
      <c r="D6" s="172"/>
      <c r="E6" s="172"/>
      <c r="F6" s="172"/>
      <c r="G6" s="172"/>
    </row>
    <row r="7" spans="1:28" s="15" customFormat="1" ht="173.25" x14ac:dyDescent="0.25">
      <c r="A7" s="16" t="s">
        <v>24</v>
      </c>
      <c r="B7" s="16" t="s">
        <v>25</v>
      </c>
      <c r="C7" s="16" t="s">
        <v>26</v>
      </c>
      <c r="D7" s="16" t="s">
        <v>27</v>
      </c>
      <c r="E7" s="17" t="s">
        <v>28</v>
      </c>
      <c r="F7" s="18" t="s">
        <v>29</v>
      </c>
      <c r="G7" s="16" t="s">
        <v>30</v>
      </c>
      <c r="L7" s="9"/>
      <c r="M7" s="9"/>
      <c r="N7" s="9"/>
      <c r="O7" s="9"/>
      <c r="P7" s="9"/>
      <c r="Q7" s="9"/>
      <c r="R7" s="9"/>
      <c r="S7" s="9"/>
      <c r="T7" s="9"/>
      <c r="U7" s="9"/>
    </row>
    <row r="8" spans="1:28" s="19" customFormat="1" x14ac:dyDescent="0.25">
      <c r="A8" s="20"/>
      <c r="B8" s="21" t="s">
        <v>31</v>
      </c>
      <c r="C8" s="22"/>
      <c r="D8" s="22"/>
      <c r="E8" s="23"/>
      <c r="F8" s="24"/>
      <c r="G8" s="21"/>
    </row>
    <row r="9" spans="1:28" s="19" customFormat="1" x14ac:dyDescent="0.25">
      <c r="A9" s="25"/>
      <c r="B9" s="26" t="s">
        <v>32</v>
      </c>
      <c r="C9" s="27"/>
      <c r="D9" s="27"/>
      <c r="E9" s="27"/>
      <c r="F9" s="27"/>
      <c r="G9" s="27"/>
    </row>
    <row r="10" spans="1:28" s="19" customFormat="1" x14ac:dyDescent="0.25">
      <c r="A10" s="25"/>
      <c r="B10" s="28" t="s">
        <v>33</v>
      </c>
      <c r="C10" s="29"/>
      <c r="D10" s="29"/>
      <c r="E10" s="29"/>
      <c r="F10" s="29"/>
      <c r="G10" s="29"/>
    </row>
    <row r="11" spans="1:28" s="19" customFormat="1" x14ac:dyDescent="0.25">
      <c r="A11" s="25"/>
      <c r="B11" s="28" t="s">
        <v>34</v>
      </c>
      <c r="C11" s="29"/>
      <c r="D11" s="29"/>
      <c r="E11" s="29"/>
      <c r="F11" s="29"/>
      <c r="G11" s="29"/>
    </row>
    <row r="12" spans="1:28" s="19" customFormat="1" x14ac:dyDescent="0.25">
      <c r="A12" s="25"/>
      <c r="B12" s="26" t="s">
        <v>35</v>
      </c>
      <c r="C12" s="27"/>
      <c r="D12" s="27"/>
      <c r="E12" s="27"/>
      <c r="F12" s="27"/>
      <c r="G12" s="27"/>
    </row>
    <row r="13" spans="1:28" s="19" customFormat="1" x14ac:dyDescent="0.25">
      <c r="A13" s="25"/>
      <c r="B13" s="30" t="s">
        <v>36</v>
      </c>
      <c r="C13" s="29"/>
      <c r="D13" s="29"/>
      <c r="E13" s="31">
        <f>SUM(E14:E73)</f>
        <v>16160.36</v>
      </c>
      <c r="F13" s="31">
        <f>SUM(F14:F73)</f>
        <v>4156</v>
      </c>
      <c r="G13" s="31">
        <f>SUM(G14:G73)</f>
        <v>76416.341</v>
      </c>
      <c r="H13" s="19" t="s">
        <v>37</v>
      </c>
    </row>
    <row r="14" spans="1:28" s="19" customFormat="1" ht="51.75" customHeight="1" x14ac:dyDescent="0.25">
      <c r="A14" s="32">
        <v>1</v>
      </c>
      <c r="B14" s="25" t="s">
        <v>38</v>
      </c>
      <c r="C14" s="33">
        <v>2021</v>
      </c>
      <c r="D14" s="34">
        <v>0.4</v>
      </c>
      <c r="E14" s="32">
        <v>320</v>
      </c>
      <c r="F14" s="35">
        <v>15</v>
      </c>
      <c r="G14" s="36">
        <v>477.62599999999998</v>
      </c>
      <c r="H14" s="37">
        <f t="shared" ref="H14:H58" si="0">G14/E14*1000</f>
        <v>1492.58125</v>
      </c>
      <c r="AB14" s="38"/>
    </row>
    <row r="15" spans="1:28" s="19" customFormat="1" ht="51.75" customHeight="1" x14ac:dyDescent="0.25">
      <c r="A15" s="32">
        <f t="shared" ref="A15:A57" si="1">A14+1</f>
        <v>2</v>
      </c>
      <c r="B15" s="25" t="s">
        <v>39</v>
      </c>
      <c r="C15" s="33">
        <v>2021</v>
      </c>
      <c r="D15" s="34">
        <v>0.4</v>
      </c>
      <c r="E15" s="32">
        <v>130</v>
      </c>
      <c r="F15" s="35">
        <v>10</v>
      </c>
      <c r="G15" s="36">
        <v>223.56700000000001</v>
      </c>
      <c r="H15" s="39">
        <f t="shared" si="0"/>
        <v>1719.7461538461539</v>
      </c>
      <c r="I15" s="40" t="s">
        <v>40</v>
      </c>
    </row>
    <row r="16" spans="1:28" s="19" customFormat="1" ht="51.75" customHeight="1" x14ac:dyDescent="0.25">
      <c r="A16" s="32">
        <f t="shared" si="1"/>
        <v>3</v>
      </c>
      <c r="B16" s="25" t="s">
        <v>41</v>
      </c>
      <c r="C16" s="33">
        <v>2021</v>
      </c>
      <c r="D16" s="34">
        <v>0.4</v>
      </c>
      <c r="E16" s="32">
        <v>49</v>
      </c>
      <c r="F16" s="35">
        <v>15</v>
      </c>
      <c r="G16" s="36">
        <v>165.60599999999999</v>
      </c>
      <c r="H16" s="37">
        <f t="shared" si="0"/>
        <v>3379.7142857142853</v>
      </c>
    </row>
    <row r="17" spans="1:21" s="19" customFormat="1" ht="51.75" customHeight="1" x14ac:dyDescent="0.25">
      <c r="A17" s="32">
        <f t="shared" si="1"/>
        <v>4</v>
      </c>
      <c r="B17" s="25" t="s">
        <v>42</v>
      </c>
      <c r="C17" s="33">
        <v>2021</v>
      </c>
      <c r="D17" s="34">
        <v>0.4</v>
      </c>
      <c r="E17" s="32">
        <v>430</v>
      </c>
      <c r="F17" s="35">
        <v>7</v>
      </c>
      <c r="G17" s="36">
        <v>646.41399999999999</v>
      </c>
      <c r="H17" s="37">
        <f t="shared" si="0"/>
        <v>1503.2883720930233</v>
      </c>
    </row>
    <row r="18" spans="1:21" s="19" customFormat="1" ht="48" customHeight="1" x14ac:dyDescent="0.25">
      <c r="A18" s="32">
        <f t="shared" si="1"/>
        <v>5</v>
      </c>
      <c r="B18" s="25" t="s">
        <v>43</v>
      </c>
      <c r="C18" s="33">
        <v>2021</v>
      </c>
      <c r="D18" s="34">
        <v>0.4</v>
      </c>
      <c r="E18" s="32">
        <v>200</v>
      </c>
      <c r="F18" s="35">
        <v>8</v>
      </c>
      <c r="G18" s="36">
        <v>415.24799999999999</v>
      </c>
      <c r="H18" s="37">
        <f t="shared" si="0"/>
        <v>2076.2399999999998</v>
      </c>
    </row>
    <row r="19" spans="1:21" s="19" customFormat="1" ht="48" customHeight="1" x14ac:dyDescent="0.25">
      <c r="A19" s="32">
        <f t="shared" si="1"/>
        <v>6</v>
      </c>
      <c r="B19" s="25" t="s">
        <v>44</v>
      </c>
      <c r="C19" s="33">
        <v>2021</v>
      </c>
      <c r="D19" s="34">
        <v>0.4</v>
      </c>
      <c r="E19" s="32">
        <v>500</v>
      </c>
      <c r="F19" s="35">
        <v>8</v>
      </c>
      <c r="G19" s="36">
        <v>873.40800000000002</v>
      </c>
      <c r="H19" s="37">
        <f t="shared" si="0"/>
        <v>1746.816</v>
      </c>
    </row>
    <row r="20" spans="1:21" s="19" customFormat="1" ht="48" customHeight="1" x14ac:dyDescent="0.25">
      <c r="A20" s="32">
        <f t="shared" si="1"/>
        <v>7</v>
      </c>
      <c r="B20" s="25" t="s">
        <v>45</v>
      </c>
      <c r="C20" s="33">
        <v>2021</v>
      </c>
      <c r="D20" s="34">
        <v>0.4</v>
      </c>
      <c r="E20" s="32">
        <v>500</v>
      </c>
      <c r="F20" s="35">
        <v>8</v>
      </c>
      <c r="G20" s="36">
        <v>1093.06</v>
      </c>
      <c r="H20" s="37">
        <f t="shared" si="0"/>
        <v>2186.12</v>
      </c>
    </row>
    <row r="21" spans="1:21" s="19" customFormat="1" ht="48" customHeight="1" x14ac:dyDescent="0.25">
      <c r="A21" s="32">
        <f t="shared" si="1"/>
        <v>8</v>
      </c>
      <c r="B21" s="25" t="s">
        <v>46</v>
      </c>
      <c r="C21" s="33">
        <v>2021</v>
      </c>
      <c r="D21" s="34">
        <v>0.4</v>
      </c>
      <c r="E21" s="32">
        <v>350</v>
      </c>
      <c r="F21" s="35">
        <v>9</v>
      </c>
      <c r="G21" s="36">
        <v>507.892</v>
      </c>
      <c r="H21" s="37">
        <f t="shared" si="0"/>
        <v>1451.12</v>
      </c>
    </row>
    <row r="22" spans="1:21" s="19" customFormat="1" ht="48" customHeight="1" x14ac:dyDescent="0.25">
      <c r="A22" s="41">
        <f t="shared" si="1"/>
        <v>9</v>
      </c>
      <c r="B22" s="42" t="s">
        <v>47</v>
      </c>
      <c r="C22" s="43">
        <v>2021</v>
      </c>
      <c r="D22" s="44">
        <v>0.4</v>
      </c>
      <c r="E22" s="41">
        <v>240</v>
      </c>
      <c r="F22" s="45">
        <v>10</v>
      </c>
      <c r="G22" s="46">
        <v>476.584</v>
      </c>
      <c r="H22" s="37">
        <f t="shared" si="0"/>
        <v>1985.7666666666667</v>
      </c>
    </row>
    <row r="23" spans="1:21" s="19" customFormat="1" ht="48" customHeight="1" x14ac:dyDescent="0.25">
      <c r="A23" s="47">
        <f t="shared" si="1"/>
        <v>10</v>
      </c>
      <c r="B23" s="48" t="s">
        <v>48</v>
      </c>
      <c r="C23" s="49">
        <v>2021</v>
      </c>
      <c r="D23" s="50">
        <v>0.4</v>
      </c>
      <c r="E23" s="47">
        <v>130</v>
      </c>
      <c r="F23" s="51">
        <v>7</v>
      </c>
      <c r="G23" s="17">
        <v>212.649</v>
      </c>
      <c r="H23" s="37">
        <f t="shared" si="0"/>
        <v>1635.7615384615385</v>
      </c>
    </row>
    <row r="24" spans="1:21" s="19" customFormat="1" ht="48" customHeight="1" x14ac:dyDescent="0.25">
      <c r="A24" s="47">
        <f t="shared" si="1"/>
        <v>11</v>
      </c>
      <c r="B24" s="48" t="s">
        <v>49</v>
      </c>
      <c r="C24" s="49">
        <v>2021</v>
      </c>
      <c r="D24" s="50">
        <v>0.4</v>
      </c>
      <c r="E24" s="47">
        <v>140</v>
      </c>
      <c r="F24" s="51">
        <v>8</v>
      </c>
      <c r="G24" s="17">
        <v>329.85300000000001</v>
      </c>
      <c r="H24" s="37">
        <f t="shared" si="0"/>
        <v>2356.0928571428572</v>
      </c>
    </row>
    <row r="25" spans="1:21" s="19" customFormat="1" ht="48" customHeight="1" x14ac:dyDescent="0.25">
      <c r="A25" s="47">
        <f t="shared" si="1"/>
        <v>12</v>
      </c>
      <c r="B25" s="48" t="s">
        <v>50</v>
      </c>
      <c r="C25" s="49">
        <v>2021</v>
      </c>
      <c r="D25" s="50">
        <v>0.4</v>
      </c>
      <c r="E25" s="47">
        <v>300</v>
      </c>
      <c r="F25" s="51">
        <v>7</v>
      </c>
      <c r="G25" s="17">
        <v>334.03399999999999</v>
      </c>
      <c r="H25" s="37">
        <f t="shared" si="0"/>
        <v>1113.4466666666667</v>
      </c>
    </row>
    <row r="26" spans="1:21" s="19" customFormat="1" ht="48" customHeight="1" x14ac:dyDescent="0.25">
      <c r="A26" s="47">
        <f t="shared" si="1"/>
        <v>13</v>
      </c>
      <c r="B26" s="48" t="s">
        <v>51</v>
      </c>
      <c r="C26" s="49">
        <v>2022</v>
      </c>
      <c r="D26" s="50">
        <v>0.4</v>
      </c>
      <c r="E26" s="47">
        <v>210</v>
      </c>
      <c r="F26" s="51">
        <v>10</v>
      </c>
      <c r="G26" s="17">
        <v>240.66300000000001</v>
      </c>
      <c r="H26" s="37">
        <f t="shared" si="0"/>
        <v>1146.014285714286</v>
      </c>
    </row>
    <row r="27" spans="1:21" s="19" customFormat="1" ht="48" customHeight="1" x14ac:dyDescent="0.25">
      <c r="A27" s="47">
        <f t="shared" si="1"/>
        <v>14</v>
      </c>
      <c r="B27" s="48" t="s">
        <v>52</v>
      </c>
      <c r="C27" s="49">
        <v>2022</v>
      </c>
      <c r="D27" s="17">
        <v>0.22</v>
      </c>
      <c r="E27" s="47">
        <v>182</v>
      </c>
      <c r="F27" s="51">
        <v>7</v>
      </c>
      <c r="G27" s="17">
        <v>421.00200000000001</v>
      </c>
      <c r="H27" s="37">
        <f t="shared" si="0"/>
        <v>2313.197802197802</v>
      </c>
    </row>
    <row r="28" spans="1:21" s="19" customFormat="1" ht="48" customHeight="1" x14ac:dyDescent="0.25">
      <c r="A28" s="47">
        <f t="shared" si="1"/>
        <v>15</v>
      </c>
      <c r="B28" s="48" t="s">
        <v>53</v>
      </c>
      <c r="C28" s="52">
        <v>2022</v>
      </c>
      <c r="D28" s="53">
        <v>0.22</v>
      </c>
      <c r="E28" s="54">
        <v>314</v>
      </c>
      <c r="F28" s="55">
        <v>7</v>
      </c>
      <c r="G28" s="53">
        <v>333.58499999999998</v>
      </c>
      <c r="H28" s="37">
        <f t="shared" si="0"/>
        <v>1062.372611464968</v>
      </c>
    </row>
    <row r="29" spans="1:21" s="19" customFormat="1" ht="48" customHeight="1" x14ac:dyDescent="0.25">
      <c r="A29" s="47">
        <f t="shared" si="1"/>
        <v>16</v>
      </c>
      <c r="B29" s="56" t="s">
        <v>54</v>
      </c>
      <c r="C29" s="33">
        <v>2022</v>
      </c>
      <c r="D29" s="34">
        <v>0.4</v>
      </c>
      <c r="E29" s="32">
        <v>470</v>
      </c>
      <c r="F29" s="35">
        <v>15</v>
      </c>
      <c r="G29" s="36">
        <v>580.72900000000004</v>
      </c>
      <c r="H29" s="37">
        <f t="shared" si="0"/>
        <v>1235.5936170212767</v>
      </c>
    </row>
    <row r="30" spans="1:21" s="19" customFormat="1" ht="48" customHeight="1" x14ac:dyDescent="0.25">
      <c r="A30" s="47">
        <f t="shared" si="1"/>
        <v>17</v>
      </c>
      <c r="B30" s="56" t="s">
        <v>55</v>
      </c>
      <c r="C30" s="33">
        <v>2022</v>
      </c>
      <c r="D30" s="36">
        <v>0.22</v>
      </c>
      <c r="E30" s="32">
        <v>586</v>
      </c>
      <c r="F30" s="35">
        <v>9</v>
      </c>
      <c r="G30" s="36">
        <v>650.15</v>
      </c>
      <c r="H30" s="37">
        <f t="shared" si="0"/>
        <v>1109.4709897610921</v>
      </c>
    </row>
    <row r="31" spans="1:21" s="19" customFormat="1" ht="48" customHeight="1" x14ac:dyDescent="0.25">
      <c r="A31" s="47">
        <f t="shared" si="1"/>
        <v>18</v>
      </c>
      <c r="B31" s="56" t="s">
        <v>56</v>
      </c>
      <c r="C31" s="33">
        <v>2022</v>
      </c>
      <c r="D31" s="36">
        <v>0.22</v>
      </c>
      <c r="E31" s="32">
        <v>351</v>
      </c>
      <c r="F31" s="35">
        <v>8</v>
      </c>
      <c r="G31" s="36">
        <v>413.87200000000001</v>
      </c>
      <c r="H31" s="37">
        <f t="shared" si="0"/>
        <v>1179.1225071225072</v>
      </c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s="19" customFormat="1" ht="48" customHeight="1" x14ac:dyDescent="0.25">
      <c r="A32" s="47">
        <f t="shared" si="1"/>
        <v>19</v>
      </c>
      <c r="B32" s="56" t="s">
        <v>57</v>
      </c>
      <c r="C32" s="33">
        <v>2022</v>
      </c>
      <c r="D32" s="36">
        <v>0.22</v>
      </c>
      <c r="E32" s="32">
        <v>243</v>
      </c>
      <c r="F32" s="35">
        <v>7</v>
      </c>
      <c r="G32" s="36">
        <v>270.48700000000002</v>
      </c>
      <c r="H32" s="37">
        <f t="shared" si="0"/>
        <v>1113.1152263374486</v>
      </c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31" s="19" customFormat="1" ht="36.75" customHeight="1" x14ac:dyDescent="0.25">
      <c r="A33" s="47">
        <f t="shared" si="1"/>
        <v>20</v>
      </c>
      <c r="B33" s="56" t="s">
        <v>58</v>
      </c>
      <c r="C33" s="57">
        <v>2022</v>
      </c>
      <c r="D33" s="58">
        <v>0.4</v>
      </c>
      <c r="E33" s="32">
        <v>148</v>
      </c>
      <c r="F33" s="35">
        <v>15</v>
      </c>
      <c r="G33" s="36">
        <v>208.636</v>
      </c>
      <c r="H33" s="37">
        <f t="shared" si="0"/>
        <v>1409.7027027027027</v>
      </c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31" s="19" customFormat="1" ht="36.75" customHeight="1" x14ac:dyDescent="0.25">
      <c r="A34" s="47">
        <f t="shared" si="1"/>
        <v>21</v>
      </c>
      <c r="B34" s="59" t="s">
        <v>59</v>
      </c>
      <c r="C34" s="16">
        <v>2023</v>
      </c>
      <c r="D34" s="60">
        <v>0.4</v>
      </c>
      <c r="E34" s="61">
        <v>490</v>
      </c>
      <c r="F34" s="62">
        <v>15</v>
      </c>
      <c r="G34" s="63">
        <v>580.72900000000004</v>
      </c>
      <c r="H34" s="37">
        <f t="shared" si="0"/>
        <v>1185.161224489796</v>
      </c>
      <c r="L34" s="8"/>
      <c r="M34" s="8"/>
      <c r="N34" s="8"/>
      <c r="O34" s="8"/>
      <c r="P34" s="8"/>
      <c r="Q34" s="8"/>
      <c r="R34" s="8"/>
      <c r="S34" s="8"/>
      <c r="T34" s="8"/>
      <c r="U34" s="8"/>
      <c r="AE34" s="64"/>
    </row>
    <row r="35" spans="1:31" s="19" customFormat="1" ht="36.75" customHeight="1" x14ac:dyDescent="0.25">
      <c r="A35" s="47">
        <f t="shared" si="1"/>
        <v>22</v>
      </c>
      <c r="B35" s="59" t="s">
        <v>60</v>
      </c>
      <c r="C35" s="16">
        <v>2023</v>
      </c>
      <c r="D35" s="18">
        <v>0.4</v>
      </c>
      <c r="E35" s="65">
        <v>130</v>
      </c>
      <c r="F35" s="66">
        <v>7</v>
      </c>
      <c r="G35" s="67">
        <v>110.416</v>
      </c>
      <c r="H35" s="37">
        <f t="shared" si="0"/>
        <v>849.35384615384612</v>
      </c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31" s="19" customFormat="1" ht="36.75" customHeight="1" x14ac:dyDescent="0.25">
      <c r="A36" s="47">
        <f t="shared" si="1"/>
        <v>23</v>
      </c>
      <c r="B36" s="59" t="s">
        <v>61</v>
      </c>
      <c r="C36" s="16">
        <v>2023</v>
      </c>
      <c r="D36" s="18">
        <v>0.4</v>
      </c>
      <c r="E36" s="68">
        <v>370</v>
      </c>
      <c r="F36" s="69">
        <v>8</v>
      </c>
      <c r="G36" s="70">
        <v>413.87200000000001</v>
      </c>
      <c r="H36" s="37">
        <f t="shared" si="0"/>
        <v>1118.572972972973</v>
      </c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31" s="19" customFormat="1" ht="36.75" customHeight="1" x14ac:dyDescent="0.25">
      <c r="A37" s="47">
        <f t="shared" si="1"/>
        <v>24</v>
      </c>
      <c r="B37" s="59" t="s">
        <v>62</v>
      </c>
      <c r="C37" s="16">
        <v>2023</v>
      </c>
      <c r="D37" s="18">
        <v>0.4</v>
      </c>
      <c r="E37" s="68">
        <v>100</v>
      </c>
      <c r="F37" s="69">
        <v>7</v>
      </c>
      <c r="G37" s="70">
        <v>118.264</v>
      </c>
      <c r="H37" s="37">
        <f t="shared" si="0"/>
        <v>1182.6399999999999</v>
      </c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31" s="19" customFormat="1" ht="36.75" customHeight="1" x14ac:dyDescent="0.25">
      <c r="A38" s="47">
        <f t="shared" si="1"/>
        <v>25</v>
      </c>
      <c r="B38" s="59" t="s">
        <v>63</v>
      </c>
      <c r="C38" s="16">
        <v>2023</v>
      </c>
      <c r="D38" s="18">
        <v>0.4</v>
      </c>
      <c r="E38" s="68">
        <v>260</v>
      </c>
      <c r="F38" s="69">
        <v>7</v>
      </c>
      <c r="G38" s="70">
        <v>270.48700000000002</v>
      </c>
      <c r="H38" s="37">
        <f t="shared" si="0"/>
        <v>1040.3346153846155</v>
      </c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31" s="19" customFormat="1" ht="48" customHeight="1" x14ac:dyDescent="0.25">
      <c r="A39" s="47">
        <f t="shared" si="1"/>
        <v>26</v>
      </c>
      <c r="B39" s="59" t="s">
        <v>64</v>
      </c>
      <c r="C39" s="16">
        <v>2023</v>
      </c>
      <c r="D39" s="18">
        <v>0.4</v>
      </c>
      <c r="E39" s="68">
        <v>260</v>
      </c>
      <c r="F39" s="69">
        <v>7</v>
      </c>
      <c r="G39" s="70">
        <v>333.58499999999998</v>
      </c>
      <c r="H39" s="37">
        <f t="shared" si="0"/>
        <v>1283.0192307692307</v>
      </c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31" s="19" customFormat="1" ht="48" customHeight="1" x14ac:dyDescent="0.25">
      <c r="A40" s="47">
        <f t="shared" si="1"/>
        <v>27</v>
      </c>
      <c r="B40" s="71" t="s">
        <v>65</v>
      </c>
      <c r="C40" s="16">
        <v>2023</v>
      </c>
      <c r="D40" s="18">
        <v>0.4</v>
      </c>
      <c r="E40" s="49">
        <v>200</v>
      </c>
      <c r="F40" s="18">
        <v>7</v>
      </c>
      <c r="G40" s="72">
        <v>253.23</v>
      </c>
      <c r="H40" s="37">
        <f t="shared" si="0"/>
        <v>1266.1499999999999</v>
      </c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31" s="19" customFormat="1" ht="48" customHeight="1" x14ac:dyDescent="0.25">
      <c r="A41" s="47">
        <f t="shared" si="1"/>
        <v>28</v>
      </c>
      <c r="B41" s="59" t="s">
        <v>66</v>
      </c>
      <c r="C41" s="16">
        <v>2023</v>
      </c>
      <c r="D41" s="18">
        <v>0.4</v>
      </c>
      <c r="E41" s="68">
        <v>150</v>
      </c>
      <c r="F41" s="69">
        <v>9</v>
      </c>
      <c r="G41" s="70">
        <v>650.15</v>
      </c>
      <c r="H41" s="37">
        <f t="shared" si="0"/>
        <v>4334.333333333333</v>
      </c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31" s="19" customFormat="1" ht="86.25" customHeight="1" x14ac:dyDescent="0.25">
      <c r="A42" s="47">
        <f t="shared" si="1"/>
        <v>29</v>
      </c>
      <c r="B42" s="59" t="s">
        <v>67</v>
      </c>
      <c r="C42" s="16">
        <v>2023</v>
      </c>
      <c r="D42" s="18">
        <v>0.4</v>
      </c>
      <c r="E42" s="68">
        <v>93</v>
      </c>
      <c r="F42" s="69">
        <v>14</v>
      </c>
      <c r="G42" s="70">
        <v>817.57299999999998</v>
      </c>
      <c r="H42" s="37">
        <f t="shared" si="0"/>
        <v>8791.1075268817203</v>
      </c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31" s="19" customFormat="1" ht="50.25" customHeight="1" x14ac:dyDescent="0.25">
      <c r="A43" s="47">
        <f t="shared" si="1"/>
        <v>30</v>
      </c>
      <c r="B43" s="59" t="s">
        <v>68</v>
      </c>
      <c r="C43" s="16">
        <v>2023</v>
      </c>
      <c r="D43" s="18">
        <v>0.4</v>
      </c>
      <c r="E43" s="49">
        <v>240</v>
      </c>
      <c r="F43" s="69">
        <v>10</v>
      </c>
      <c r="G43" s="72">
        <v>238.12899999999999</v>
      </c>
      <c r="H43" s="37">
        <f t="shared" si="0"/>
        <v>992.20416666666665</v>
      </c>
      <c r="M43" s="8"/>
      <c r="N43" s="8"/>
      <c r="O43" s="8"/>
      <c r="P43" s="8"/>
      <c r="Q43" s="8"/>
      <c r="R43" s="8"/>
      <c r="S43" s="8"/>
      <c r="T43" s="8"/>
      <c r="U43" s="8"/>
    </row>
    <row r="44" spans="1:31" s="19" customFormat="1" ht="50.25" customHeight="1" x14ac:dyDescent="0.25">
      <c r="A44" s="47">
        <v>31</v>
      </c>
      <c r="B44" s="59" t="s">
        <v>69</v>
      </c>
      <c r="C44" s="16">
        <v>2023</v>
      </c>
      <c r="D44" s="18">
        <v>0.4</v>
      </c>
      <c r="E44" s="68">
        <v>250</v>
      </c>
      <c r="F44" s="69">
        <v>7</v>
      </c>
      <c r="G44" s="70">
        <v>520.29499999999996</v>
      </c>
      <c r="H44" s="37">
        <f t="shared" si="0"/>
        <v>2081.1799999999998</v>
      </c>
      <c r="M44" s="8"/>
      <c r="N44" s="8"/>
      <c r="O44" s="8"/>
      <c r="P44" s="8"/>
      <c r="Q44" s="8"/>
      <c r="R44" s="8"/>
      <c r="S44" s="8"/>
      <c r="T44" s="8"/>
      <c r="U44" s="8"/>
    </row>
    <row r="45" spans="1:31" s="19" customFormat="1" ht="50.25" customHeight="1" x14ac:dyDescent="0.25">
      <c r="A45" s="47">
        <v>32</v>
      </c>
      <c r="B45" s="71" t="s">
        <v>70</v>
      </c>
      <c r="C45" s="16">
        <v>2023</v>
      </c>
      <c r="D45" s="18">
        <v>0.4</v>
      </c>
      <c r="E45" s="49">
        <v>500</v>
      </c>
      <c r="F45" s="18">
        <v>7</v>
      </c>
      <c r="G45" s="72">
        <v>927.60500000000002</v>
      </c>
      <c r="H45" s="37">
        <f t="shared" si="0"/>
        <v>1855.21</v>
      </c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31" s="19" customFormat="1" ht="50.25" customHeight="1" x14ac:dyDescent="0.25">
      <c r="A46" s="47">
        <v>33</v>
      </c>
      <c r="B46" s="71" t="s">
        <v>71</v>
      </c>
      <c r="C46" s="16">
        <v>2023</v>
      </c>
      <c r="D46" s="18">
        <v>0.4</v>
      </c>
      <c r="E46" s="49">
        <v>180</v>
      </c>
      <c r="F46" s="18">
        <v>7</v>
      </c>
      <c r="G46" s="72">
        <v>330.70299999999997</v>
      </c>
      <c r="H46" s="37">
        <f t="shared" si="0"/>
        <v>1837.2388888888886</v>
      </c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31" s="19" customFormat="1" ht="50.25" customHeight="1" x14ac:dyDescent="0.25">
      <c r="A47" s="47">
        <v>34</v>
      </c>
      <c r="B47" s="59" t="s">
        <v>72</v>
      </c>
      <c r="C47" s="16">
        <v>2023</v>
      </c>
      <c r="D47" s="18">
        <v>0.4</v>
      </c>
      <c r="E47" s="68">
        <v>120</v>
      </c>
      <c r="F47" s="69">
        <v>7</v>
      </c>
      <c r="G47" s="70">
        <v>238.71199999999999</v>
      </c>
      <c r="H47" s="37">
        <f t="shared" si="0"/>
        <v>1989.2666666666664</v>
      </c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31" s="19" customFormat="1" ht="50.25" customHeight="1" x14ac:dyDescent="0.25">
      <c r="A48" s="48"/>
      <c r="B48" s="59" t="s">
        <v>73</v>
      </c>
      <c r="C48" s="16">
        <v>2023</v>
      </c>
      <c r="D48" s="18">
        <v>0.4</v>
      </c>
      <c r="E48" s="49">
        <v>250</v>
      </c>
      <c r="F48" s="69">
        <v>7</v>
      </c>
      <c r="G48" s="70">
        <v>458.64699999999999</v>
      </c>
    </row>
    <row r="49" spans="1:8" s="19" customFormat="1" ht="50.25" customHeight="1" x14ac:dyDescent="0.25">
      <c r="A49" s="48"/>
      <c r="B49" s="59" t="s">
        <v>74</v>
      </c>
      <c r="C49" s="16">
        <v>2023</v>
      </c>
      <c r="D49" s="18">
        <v>0.4</v>
      </c>
      <c r="E49" s="49">
        <v>130</v>
      </c>
      <c r="F49" s="69">
        <v>7</v>
      </c>
      <c r="G49" s="70">
        <v>421.00200000000001</v>
      </c>
    </row>
    <row r="50" spans="1:8" s="19" customFormat="1" ht="50.25" customHeight="1" x14ac:dyDescent="0.25">
      <c r="A50" s="48"/>
      <c r="B50" s="59" t="s">
        <v>75</v>
      </c>
      <c r="C50" s="16">
        <v>2023</v>
      </c>
      <c r="D50" s="18">
        <v>0.4</v>
      </c>
      <c r="E50" s="49">
        <v>160</v>
      </c>
      <c r="F50" s="69">
        <v>7</v>
      </c>
      <c r="G50" s="70">
        <v>511.87200000000001</v>
      </c>
    </row>
    <row r="51" spans="1:8" s="19" customFormat="1" ht="50.25" customHeight="1" x14ac:dyDescent="0.25">
      <c r="A51" s="48"/>
      <c r="B51" s="59" t="s">
        <v>76</v>
      </c>
      <c r="C51" s="16">
        <v>2023</v>
      </c>
      <c r="D51" s="18">
        <v>0.4</v>
      </c>
      <c r="E51" s="49">
        <v>200</v>
      </c>
      <c r="F51" s="69">
        <v>7</v>
      </c>
      <c r="G51" s="70">
        <v>440.69600000000003</v>
      </c>
      <c r="H51" s="37"/>
    </row>
    <row r="52" spans="1:8" s="19" customFormat="1" ht="50.25" customHeight="1" x14ac:dyDescent="0.25">
      <c r="A52" s="47">
        <v>1</v>
      </c>
      <c r="B52" s="59" t="s">
        <v>77</v>
      </c>
      <c r="C52" s="16">
        <v>2023</v>
      </c>
      <c r="D52" s="18">
        <v>0.4</v>
      </c>
      <c r="E52" s="49">
        <v>100</v>
      </c>
      <c r="F52" s="69">
        <v>7</v>
      </c>
      <c r="G52" s="70">
        <v>265.738</v>
      </c>
      <c r="H52" s="37">
        <f t="shared" si="0"/>
        <v>2657.3799999999997</v>
      </c>
    </row>
    <row r="53" spans="1:8" s="19" customFormat="1" ht="50.25" customHeight="1" x14ac:dyDescent="0.25">
      <c r="A53" s="47">
        <f t="shared" si="1"/>
        <v>2</v>
      </c>
      <c r="B53" s="59" t="s">
        <v>78</v>
      </c>
      <c r="C53" s="16">
        <v>2023</v>
      </c>
      <c r="D53" s="18">
        <v>0.4</v>
      </c>
      <c r="E53" s="49">
        <v>70</v>
      </c>
      <c r="F53" s="69">
        <v>7</v>
      </c>
      <c r="G53" s="70">
        <v>339.19400000000002</v>
      </c>
      <c r="H53" s="37">
        <f t="shared" si="0"/>
        <v>4845.6285714285714</v>
      </c>
    </row>
    <row r="54" spans="1:8" s="19" customFormat="1" ht="46.5" customHeight="1" x14ac:dyDescent="0.25">
      <c r="A54" s="47">
        <f t="shared" si="1"/>
        <v>3</v>
      </c>
      <c r="B54" s="59" t="s">
        <v>79</v>
      </c>
      <c r="C54" s="16">
        <v>2023</v>
      </c>
      <c r="D54" s="18">
        <v>0.4</v>
      </c>
      <c r="E54" s="49">
        <v>80</v>
      </c>
      <c r="F54" s="69">
        <v>7</v>
      </c>
      <c r="G54" s="70">
        <v>237.48599999999999</v>
      </c>
      <c r="H54" s="37">
        <f t="shared" si="0"/>
        <v>2968.5749999999998</v>
      </c>
    </row>
    <row r="55" spans="1:8" s="19" customFormat="1" ht="46.5" customHeight="1" x14ac:dyDescent="0.25">
      <c r="A55" s="47">
        <f t="shared" si="1"/>
        <v>4</v>
      </c>
      <c r="B55" s="71" t="s">
        <v>80</v>
      </c>
      <c r="C55" s="16">
        <v>2023</v>
      </c>
      <c r="D55" s="18">
        <v>0.4</v>
      </c>
      <c r="E55" s="49">
        <v>150</v>
      </c>
      <c r="F55" s="69">
        <v>7</v>
      </c>
      <c r="G55" s="70">
        <v>402.41699999999997</v>
      </c>
      <c r="H55" s="37">
        <f t="shared" si="0"/>
        <v>2682.7799999999997</v>
      </c>
    </row>
    <row r="56" spans="1:8" s="19" customFormat="1" ht="46.5" customHeight="1" x14ac:dyDescent="0.25">
      <c r="A56" s="47">
        <f t="shared" si="1"/>
        <v>5</v>
      </c>
      <c r="B56" s="59" t="s">
        <v>81</v>
      </c>
      <c r="C56" s="16">
        <v>2023</v>
      </c>
      <c r="D56" s="18">
        <v>0.4</v>
      </c>
      <c r="E56" s="68">
        <v>505</v>
      </c>
      <c r="F56" s="69">
        <v>7</v>
      </c>
      <c r="G56" s="70">
        <v>930.92700000000002</v>
      </c>
      <c r="H56" s="37">
        <f t="shared" si="0"/>
        <v>1843.4198019801981</v>
      </c>
    </row>
    <row r="57" spans="1:8" s="19" customFormat="1" ht="46.5" customHeight="1" x14ac:dyDescent="0.25">
      <c r="A57" s="47">
        <f t="shared" si="1"/>
        <v>6</v>
      </c>
      <c r="B57" s="59" t="s">
        <v>82</v>
      </c>
      <c r="C57" s="16">
        <v>2023</v>
      </c>
      <c r="D57" s="18">
        <v>0.4</v>
      </c>
      <c r="E57" s="68">
        <v>410</v>
      </c>
      <c r="F57" s="69">
        <v>7</v>
      </c>
      <c r="G57" s="70">
        <v>701.05700000000002</v>
      </c>
      <c r="H57" s="37">
        <f t="shared" si="0"/>
        <v>1709.8951219512196</v>
      </c>
    </row>
    <row r="58" spans="1:8" s="19" customFormat="1" ht="46.5" customHeight="1" x14ac:dyDescent="0.25">
      <c r="A58" s="47">
        <f>A56+1</f>
        <v>6</v>
      </c>
      <c r="B58" s="59" t="s">
        <v>83</v>
      </c>
      <c r="C58" s="16">
        <v>2023</v>
      </c>
      <c r="D58" s="18">
        <v>0.4</v>
      </c>
      <c r="E58" s="68">
        <v>208</v>
      </c>
      <c r="F58" s="69">
        <v>10</v>
      </c>
      <c r="G58" s="70">
        <v>468.22</v>
      </c>
      <c r="H58" s="37">
        <f t="shared" si="0"/>
        <v>2251.0576923076924</v>
      </c>
    </row>
    <row r="59" spans="1:8" s="19" customFormat="1" ht="34.5" customHeight="1" x14ac:dyDescent="0.25">
      <c r="A59" s="47"/>
      <c r="B59" s="59" t="s">
        <v>84</v>
      </c>
      <c r="C59" s="16">
        <v>2023</v>
      </c>
      <c r="D59" s="18">
        <v>0.4</v>
      </c>
      <c r="E59" s="68">
        <v>350</v>
      </c>
      <c r="F59" s="69">
        <v>15</v>
      </c>
      <c r="G59" s="70">
        <v>723.24900000000002</v>
      </c>
      <c r="H59" s="37"/>
    </row>
    <row r="60" spans="1:8" s="19" customFormat="1" ht="34.5" customHeight="1" x14ac:dyDescent="0.25">
      <c r="A60" s="47"/>
      <c r="B60" s="59" t="s">
        <v>85</v>
      </c>
      <c r="C60" s="16">
        <v>2023</v>
      </c>
      <c r="D60" s="18">
        <v>0.4</v>
      </c>
      <c r="E60" s="68">
        <v>500</v>
      </c>
      <c r="F60" s="69">
        <v>8</v>
      </c>
      <c r="G60" s="70">
        <v>1049.46</v>
      </c>
      <c r="H60" s="37"/>
    </row>
    <row r="61" spans="1:8" s="19" customFormat="1" ht="46.5" customHeight="1" x14ac:dyDescent="0.25">
      <c r="A61" s="47"/>
      <c r="B61" s="59" t="s">
        <v>86</v>
      </c>
      <c r="C61" s="16">
        <v>2023</v>
      </c>
      <c r="D61" s="18">
        <v>0.4</v>
      </c>
      <c r="E61" s="68">
        <v>450</v>
      </c>
      <c r="F61" s="69">
        <v>8</v>
      </c>
      <c r="G61" s="70">
        <v>887.755</v>
      </c>
      <c r="H61" s="37"/>
    </row>
    <row r="62" spans="1:8" s="19" customFormat="1" ht="46.5" customHeight="1" x14ac:dyDescent="0.25">
      <c r="A62" s="47"/>
      <c r="B62" s="59" t="s">
        <v>87</v>
      </c>
      <c r="C62" s="16">
        <v>2023</v>
      </c>
      <c r="D62" s="18">
        <v>0.4</v>
      </c>
      <c r="E62" s="68">
        <v>500</v>
      </c>
      <c r="F62" s="69">
        <v>7</v>
      </c>
      <c r="G62" s="70">
        <v>680.70699999999999</v>
      </c>
      <c r="H62" s="37"/>
    </row>
    <row r="63" spans="1:8" s="19" customFormat="1" ht="46.5" customHeight="1" x14ac:dyDescent="0.25">
      <c r="A63" s="47"/>
      <c r="B63" s="59" t="s">
        <v>88</v>
      </c>
      <c r="C63" s="16">
        <v>2023</v>
      </c>
      <c r="D63" s="18">
        <v>0.4</v>
      </c>
      <c r="E63" s="68">
        <v>380</v>
      </c>
      <c r="F63" s="69">
        <v>15</v>
      </c>
      <c r="G63" s="70">
        <v>386.24599999999998</v>
      </c>
      <c r="H63" s="37"/>
    </row>
    <row r="64" spans="1:8" s="19" customFormat="1" ht="46.5" customHeight="1" x14ac:dyDescent="0.25">
      <c r="A64" s="47"/>
      <c r="B64" s="59" t="s">
        <v>89</v>
      </c>
      <c r="C64" s="16">
        <v>2023</v>
      </c>
      <c r="D64" s="18">
        <v>0.4</v>
      </c>
      <c r="E64" s="68">
        <v>500</v>
      </c>
      <c r="F64" s="69">
        <v>15</v>
      </c>
      <c r="G64" s="70">
        <v>948.91399999999999</v>
      </c>
      <c r="H64" s="37"/>
    </row>
    <row r="65" spans="1:28" s="19" customFormat="1" ht="33" customHeight="1" x14ac:dyDescent="0.25">
      <c r="A65" s="47"/>
      <c r="B65" s="59" t="s">
        <v>90</v>
      </c>
      <c r="C65" s="16">
        <v>2023</v>
      </c>
      <c r="D65" s="18">
        <v>0.4</v>
      </c>
      <c r="E65" s="68">
        <v>500</v>
      </c>
      <c r="F65" s="69">
        <v>8</v>
      </c>
      <c r="G65" s="70">
        <v>367.58</v>
      </c>
      <c r="H65" s="37"/>
    </row>
    <row r="66" spans="1:28" s="19" customFormat="1" ht="46.5" customHeight="1" x14ac:dyDescent="0.25">
      <c r="A66" s="47"/>
      <c r="B66" s="59" t="s">
        <v>91</v>
      </c>
      <c r="C66" s="16">
        <v>2023</v>
      </c>
      <c r="D66" s="18">
        <v>0.4</v>
      </c>
      <c r="E66" s="68">
        <v>320</v>
      </c>
      <c r="F66" s="69">
        <v>7</v>
      </c>
      <c r="G66" s="70">
        <v>466.464</v>
      </c>
      <c r="H66" s="37"/>
    </row>
    <row r="67" spans="1:28" s="19" customFormat="1" ht="46.5" customHeight="1" x14ac:dyDescent="0.25">
      <c r="A67" s="47"/>
      <c r="B67" s="59" t="s">
        <v>92</v>
      </c>
      <c r="C67" s="16">
        <v>2023</v>
      </c>
      <c r="D67" s="18">
        <v>0.4</v>
      </c>
      <c r="E67" s="68">
        <v>60</v>
      </c>
      <c r="F67" s="69">
        <v>7</v>
      </c>
      <c r="G67" s="70">
        <v>59.292000000000002</v>
      </c>
      <c r="H67" s="37"/>
    </row>
    <row r="68" spans="1:28" s="19" customFormat="1" ht="46.5" customHeight="1" x14ac:dyDescent="0.25">
      <c r="A68" s="47"/>
      <c r="B68" s="59" t="s">
        <v>93</v>
      </c>
      <c r="C68" s="16">
        <v>2023</v>
      </c>
      <c r="D68" s="18">
        <v>0.4</v>
      </c>
      <c r="E68" s="68">
        <v>210</v>
      </c>
      <c r="F68" s="69">
        <v>7</v>
      </c>
      <c r="G68" s="70">
        <v>61.497999999999998</v>
      </c>
      <c r="H68" s="37"/>
    </row>
    <row r="69" spans="1:28" s="19" customFormat="1" ht="47.25" x14ac:dyDescent="0.25">
      <c r="A69" s="47"/>
      <c r="B69" s="73" t="s">
        <v>94</v>
      </c>
      <c r="C69" s="74">
        <v>2023</v>
      </c>
      <c r="D69" s="75">
        <v>0.4</v>
      </c>
      <c r="E69" s="76">
        <v>40</v>
      </c>
      <c r="F69" s="77">
        <v>7</v>
      </c>
      <c r="G69" s="70">
        <v>31.128</v>
      </c>
      <c r="H69" s="37"/>
    </row>
    <row r="70" spans="1:28" s="19" customFormat="1" ht="47.25" x14ac:dyDescent="0.25">
      <c r="A70" s="78"/>
      <c r="B70" s="79" t="s">
        <v>95</v>
      </c>
      <c r="C70" s="80">
        <v>2023</v>
      </c>
      <c r="D70" s="81">
        <v>0.4</v>
      </c>
      <c r="E70" s="82">
        <v>180</v>
      </c>
      <c r="F70" s="62">
        <v>10</v>
      </c>
      <c r="G70" s="83">
        <v>311.20999999999998</v>
      </c>
      <c r="H70" s="37"/>
    </row>
    <row r="71" spans="1:28" s="19" customFormat="1" ht="47.25" x14ac:dyDescent="0.25">
      <c r="A71" s="78"/>
      <c r="B71" s="79" t="s">
        <v>96</v>
      </c>
      <c r="C71" s="80">
        <v>2023</v>
      </c>
      <c r="D71" s="81">
        <v>0.4</v>
      </c>
      <c r="E71" s="82">
        <v>750</v>
      </c>
      <c r="F71" s="62">
        <v>10</v>
      </c>
      <c r="G71" s="83">
        <v>901.38900000000001</v>
      </c>
      <c r="H71" s="37"/>
      <c r="Z71" s="84"/>
      <c r="AA71" s="84"/>
      <c r="AB71" s="84"/>
    </row>
    <row r="72" spans="1:28" s="19" customFormat="1" ht="47.25" x14ac:dyDescent="0.25">
      <c r="A72" s="78"/>
      <c r="B72" s="85" t="s">
        <v>97</v>
      </c>
      <c r="C72" s="173">
        <v>2023</v>
      </c>
      <c r="D72" s="173">
        <v>10</v>
      </c>
      <c r="E72" s="36">
        <v>10.58</v>
      </c>
      <c r="F72" s="174">
        <v>3643</v>
      </c>
      <c r="G72" s="32">
        <v>24779.213</v>
      </c>
      <c r="H72" s="37"/>
      <c r="Z72" s="84"/>
      <c r="AA72" s="84"/>
      <c r="AB72" s="84"/>
    </row>
    <row r="73" spans="1:28" s="19" customFormat="1" ht="47.25" x14ac:dyDescent="0.25">
      <c r="A73" s="78"/>
      <c r="B73" s="85" t="s">
        <v>98</v>
      </c>
      <c r="C73" s="173"/>
      <c r="D73" s="173"/>
      <c r="E73" s="36">
        <v>10.78</v>
      </c>
      <c r="F73" s="174"/>
      <c r="G73" s="32">
        <v>24906.165000000001</v>
      </c>
      <c r="H73" s="37"/>
      <c r="Z73" s="38"/>
      <c r="AA73" s="38"/>
      <c r="AB73" s="38"/>
    </row>
    <row r="74" spans="1:28" s="19" customFormat="1" x14ac:dyDescent="0.25">
      <c r="A74" s="86"/>
      <c r="B74" s="87" t="s">
        <v>99</v>
      </c>
      <c r="C74" s="88"/>
      <c r="D74" s="88"/>
      <c r="E74" s="89"/>
      <c r="F74" s="90"/>
      <c r="G74" s="21"/>
    </row>
    <row r="75" spans="1:28" s="19" customFormat="1" ht="18" customHeight="1" x14ac:dyDescent="0.25">
      <c r="A75" s="91"/>
      <c r="B75" s="92" t="s">
        <v>100</v>
      </c>
      <c r="C75" s="93"/>
      <c r="D75" s="93"/>
      <c r="E75" s="93"/>
      <c r="F75" s="93"/>
      <c r="G75" s="93"/>
      <c r="Z75" s="84"/>
      <c r="AA75" s="84"/>
      <c r="AB75" s="84"/>
    </row>
    <row r="76" spans="1:28" s="19" customFormat="1" ht="15.75" customHeight="1" x14ac:dyDescent="0.25">
      <c r="A76" s="91"/>
      <c r="B76" s="85" t="s">
        <v>101</v>
      </c>
      <c r="C76" s="94"/>
      <c r="D76" s="94"/>
      <c r="E76" s="94"/>
      <c r="F76" s="94"/>
      <c r="G76" s="94"/>
    </row>
    <row r="77" spans="1:28" s="19" customFormat="1" ht="15.75" customHeight="1" x14ac:dyDescent="0.25">
      <c r="A77" s="91"/>
      <c r="B77" s="85" t="s">
        <v>102</v>
      </c>
      <c r="C77" s="94"/>
      <c r="D77" s="94"/>
      <c r="E77" s="94"/>
      <c r="F77" s="94"/>
      <c r="G77" s="94"/>
    </row>
    <row r="78" spans="1:28" s="19" customFormat="1" ht="15.75" customHeight="1" x14ac:dyDescent="0.25">
      <c r="A78" s="91"/>
      <c r="B78" s="92" t="s">
        <v>103</v>
      </c>
      <c r="C78" s="93"/>
      <c r="D78" s="93"/>
      <c r="E78" s="93"/>
      <c r="F78" s="93"/>
      <c r="G78" s="93"/>
    </row>
    <row r="79" spans="1:28" s="19" customFormat="1" x14ac:dyDescent="0.25">
      <c r="A79" s="91"/>
      <c r="B79" s="95" t="s">
        <v>104</v>
      </c>
      <c r="C79" s="96"/>
      <c r="D79" s="96"/>
      <c r="E79" s="97">
        <f>E82+E83+E84</f>
        <v>161</v>
      </c>
      <c r="F79" s="97">
        <f>F82+F83+F84</f>
        <v>1250</v>
      </c>
      <c r="G79" s="98">
        <f>G82+G83+G84</f>
        <v>290.89570000000003</v>
      </c>
      <c r="H79" s="40" t="s">
        <v>105</v>
      </c>
    </row>
    <row r="80" spans="1:28" s="19" customFormat="1" ht="52.5" hidden="1" customHeight="1" x14ac:dyDescent="0.25">
      <c r="A80" s="32"/>
      <c r="B80" s="85"/>
      <c r="C80" s="80"/>
      <c r="D80" s="80"/>
      <c r="E80" s="36"/>
      <c r="F80" s="36"/>
      <c r="G80" s="36"/>
      <c r="H80" s="37" t="e">
        <f t="shared" ref="H80:H84" si="2">G80/E80*1000</f>
        <v>#DIV/0!</v>
      </c>
    </row>
    <row r="81" spans="1:14" s="19" customFormat="1" ht="31.5" hidden="1" customHeight="1" x14ac:dyDescent="0.25">
      <c r="A81" s="32">
        <f>A80+1</f>
        <v>1</v>
      </c>
      <c r="B81" s="85" t="s">
        <v>106</v>
      </c>
      <c r="C81" s="80">
        <v>2019</v>
      </c>
      <c r="D81" s="80" t="s">
        <v>107</v>
      </c>
      <c r="E81" s="36"/>
      <c r="F81" s="36"/>
      <c r="G81" s="36"/>
      <c r="H81" s="37" t="e">
        <f t="shared" si="2"/>
        <v>#DIV/0!</v>
      </c>
    </row>
    <row r="82" spans="1:14" s="19" customFormat="1" ht="47.25" x14ac:dyDescent="0.25">
      <c r="A82" s="32"/>
      <c r="B82" s="85" t="s">
        <v>108</v>
      </c>
      <c r="C82" s="99">
        <v>2021</v>
      </c>
      <c r="D82" s="99">
        <v>10</v>
      </c>
      <c r="E82" s="100">
        <v>45</v>
      </c>
      <c r="F82" s="101">
        <v>250</v>
      </c>
      <c r="G82" s="102">
        <v>117.04152000000001</v>
      </c>
      <c r="H82" s="37">
        <f t="shared" si="2"/>
        <v>2600.9226666666668</v>
      </c>
      <c r="I82" s="40" t="s">
        <v>109</v>
      </c>
      <c r="N82" s="40"/>
    </row>
    <row r="83" spans="1:14" s="19" customFormat="1" ht="47.25" x14ac:dyDescent="0.25">
      <c r="A83" s="32"/>
      <c r="B83" s="85" t="s">
        <v>110</v>
      </c>
      <c r="C83" s="99">
        <v>2021</v>
      </c>
      <c r="D83" s="99">
        <v>10</v>
      </c>
      <c r="E83" s="100">
        <v>58</v>
      </c>
      <c r="F83" s="101">
        <v>600</v>
      </c>
      <c r="G83" s="102">
        <v>86.927089999999993</v>
      </c>
      <c r="H83" s="37">
        <f t="shared" si="2"/>
        <v>1498.7429310344826</v>
      </c>
      <c r="I83" s="40" t="s">
        <v>109</v>
      </c>
      <c r="N83" s="40"/>
    </row>
    <row r="84" spans="1:14" s="19" customFormat="1" ht="37.5" customHeight="1" x14ac:dyDescent="0.25">
      <c r="A84" s="32"/>
      <c r="B84" s="85" t="s">
        <v>111</v>
      </c>
      <c r="C84" s="99">
        <v>2021</v>
      </c>
      <c r="D84" s="99">
        <v>10</v>
      </c>
      <c r="E84" s="100">
        <v>58</v>
      </c>
      <c r="F84" s="101">
        <v>400</v>
      </c>
      <c r="G84" s="102">
        <v>86.927089999999993</v>
      </c>
      <c r="H84" s="37">
        <f t="shared" si="2"/>
        <v>1498.7429310344826</v>
      </c>
      <c r="J84" s="40" t="s">
        <v>112</v>
      </c>
    </row>
    <row r="85" spans="1:14" s="19" customFormat="1" ht="23.25" customHeight="1" x14ac:dyDescent="0.25">
      <c r="A85" s="41"/>
      <c r="B85" s="103" t="s">
        <v>113</v>
      </c>
      <c r="C85" s="104"/>
      <c r="D85" s="105"/>
      <c r="E85" s="106"/>
      <c r="F85" s="106"/>
      <c r="G85" s="107"/>
      <c r="H85" s="37"/>
      <c r="J85" s="40"/>
    </row>
    <row r="86" spans="1:14" s="19" customFormat="1" ht="18.75" customHeight="1" x14ac:dyDescent="0.25">
      <c r="A86" s="47"/>
      <c r="B86" s="108" t="s">
        <v>104</v>
      </c>
      <c r="C86" s="109"/>
      <c r="D86" s="110"/>
      <c r="E86" s="111">
        <f>SUM(E87:E88)</f>
        <v>3000</v>
      </c>
      <c r="F86" s="112">
        <f>SUM(F87:F88)</f>
        <v>10000</v>
      </c>
      <c r="G86" s="113">
        <f>SUM(G87:G88)</f>
        <v>13173.704666666667</v>
      </c>
      <c r="H86" s="37"/>
      <c r="J86" s="40"/>
    </row>
    <row r="87" spans="1:14" s="19" customFormat="1" ht="65.25" customHeight="1" x14ac:dyDescent="0.25">
      <c r="A87" s="47"/>
      <c r="B87" s="85" t="s">
        <v>114</v>
      </c>
      <c r="C87" s="114">
        <v>2021</v>
      </c>
      <c r="D87" s="99">
        <v>10</v>
      </c>
      <c r="E87" s="100">
        <v>3000</v>
      </c>
      <c r="F87" s="101">
        <v>10000</v>
      </c>
      <c r="G87" s="102">
        <v>13173.704666666667</v>
      </c>
      <c r="H87" s="37"/>
      <c r="J87" s="40"/>
    </row>
    <row r="88" spans="1:14" s="19" customFormat="1" ht="32.25" customHeight="1" x14ac:dyDescent="0.25">
      <c r="A88" s="115"/>
      <c r="B88" s="116" t="s">
        <v>115</v>
      </c>
      <c r="C88" s="117"/>
      <c r="D88" s="117"/>
      <c r="E88" s="118"/>
      <c r="F88" s="119"/>
      <c r="G88" s="116"/>
    </row>
    <row r="89" spans="1:14" s="19" customFormat="1" ht="189" hidden="1" x14ac:dyDescent="0.25">
      <c r="A89" s="7"/>
      <c r="B89" s="8"/>
      <c r="C89" s="9"/>
      <c r="D89" s="9"/>
      <c r="E89" s="120" t="s">
        <v>116</v>
      </c>
      <c r="F89" s="121" t="s">
        <v>117</v>
      </c>
      <c r="G89" s="9" t="s">
        <v>118</v>
      </c>
    </row>
    <row r="90" spans="1:14" s="19" customFormat="1" hidden="1" x14ac:dyDescent="0.25">
      <c r="A90" s="7"/>
      <c r="B90" s="8" t="s">
        <v>119</v>
      </c>
      <c r="C90" s="9"/>
      <c r="D90" s="9"/>
      <c r="E90" s="120"/>
      <c r="F90" s="121"/>
      <c r="G90" s="9"/>
    </row>
    <row r="91" spans="1:14" s="19" customFormat="1" hidden="1" x14ac:dyDescent="0.25">
      <c r="A91" s="7"/>
      <c r="B91" s="8" t="s">
        <v>120</v>
      </c>
      <c r="C91" s="9"/>
      <c r="D91" s="9"/>
      <c r="E91" s="120">
        <v>0</v>
      </c>
      <c r="F91" s="121">
        <v>0</v>
      </c>
      <c r="G91" s="9">
        <v>0</v>
      </c>
    </row>
    <row r="92" spans="1:14" s="19" customFormat="1" hidden="1" x14ac:dyDescent="0.25">
      <c r="A92" s="7"/>
      <c r="B92" s="8" t="s">
        <v>121</v>
      </c>
      <c r="C92" s="9"/>
      <c r="D92" s="9"/>
      <c r="E92" s="120">
        <f>G82+G83+G84+G87</f>
        <v>13464.600366666666</v>
      </c>
      <c r="F92" s="120">
        <f>E82+E83+E84+E87</f>
        <v>3161</v>
      </c>
      <c r="G92" s="120">
        <f>F82+F83+F84+F87</f>
        <v>11250</v>
      </c>
      <c r="H92" s="122"/>
      <c r="I92" s="84"/>
      <c r="J92" s="84"/>
    </row>
    <row r="93" spans="1:14" s="19" customFormat="1" hidden="1" x14ac:dyDescent="0.25">
      <c r="A93" s="7"/>
      <c r="B93" s="8" t="s">
        <v>122</v>
      </c>
      <c r="C93" s="9"/>
      <c r="D93" s="9"/>
      <c r="E93" s="120">
        <v>0</v>
      </c>
      <c r="F93" s="121">
        <v>0</v>
      </c>
      <c r="G93" s="9">
        <v>0</v>
      </c>
      <c r="I93" s="84"/>
    </row>
    <row r="94" spans="1:14" s="19" customFormat="1" hidden="1" x14ac:dyDescent="0.25">
      <c r="A94" s="7"/>
      <c r="B94" s="8" t="s">
        <v>123</v>
      </c>
      <c r="C94" s="9"/>
      <c r="D94" s="9"/>
      <c r="E94" s="120"/>
      <c r="F94" s="121"/>
      <c r="G94" s="9"/>
    </row>
    <row r="95" spans="1:14" s="19" customFormat="1" hidden="1" x14ac:dyDescent="0.25">
      <c r="A95" s="7"/>
      <c r="B95" s="8" t="s">
        <v>120</v>
      </c>
      <c r="C95" s="9"/>
      <c r="D95" s="9"/>
      <c r="E95" s="120">
        <f>G14+G15+G16+G17+G18+G19+G20+G21+G22+G23+G24+G25+G26+G27+G28+G29+G30+G31+G32+G33+G34+G35+G36+G37+G38+G39+G40+G41+G42+G43+G44+G45+G46+G47+G48+G49+G50+G51+G52+G53+G54+G55+G56+G57+G58+G59+G60+G61+G62+G63+G64+G65+G66+G67+G68+G69+G70+G71</f>
        <v>26730.963</v>
      </c>
      <c r="F95" s="120">
        <f>E14+E15+E16+E17+E18+E19+E20+E21+E22+E23+E24+E25+E26+E27+E28+E29+E30+E31+E32+E33+E34+E35+E36+E37+E38+E39+E40+E41+E42+E43+E44+E45+E46+E47+E48+E49+E50+E51+E52+E53+E54+E55+E56+E57+E58+E59+E60+E61+E62+E63+E64+E65+E66+E67+E68+E69+E70+E71</f>
        <v>16139</v>
      </c>
      <c r="G95" s="121">
        <f>F14+F15+F16+F17+F18+F19+F20+F21+F22+F23+F24+F25+F26+F27+F28+F29+F30+F31+F32+F33+F34+F35+F36+F37+F38+F39+F40+F41+F42+F43+F44+F45+F46+F47+F48+F49+F50++F51+F52+F53+F54+F55+F56+F57+F58+F59+F60+F61+F62+F63+F64+F65+F66+F67+F68+F69+F70+F71</f>
        <v>513</v>
      </c>
    </row>
    <row r="96" spans="1:14" s="19" customFormat="1" hidden="1" x14ac:dyDescent="0.25">
      <c r="A96" s="7"/>
      <c r="B96" s="8" t="s">
        <v>121</v>
      </c>
      <c r="C96" s="9"/>
      <c r="D96" s="9"/>
      <c r="E96" s="120">
        <f>G72+G73</f>
        <v>49685.377999999997</v>
      </c>
      <c r="F96" s="120">
        <f>E72+E73</f>
        <v>21.36</v>
      </c>
      <c r="G96" s="120">
        <f>F72</f>
        <v>3643</v>
      </c>
    </row>
    <row r="97" spans="1:7" s="19" customFormat="1" hidden="1" x14ac:dyDescent="0.25">
      <c r="A97" s="7"/>
      <c r="B97" s="8" t="s">
        <v>122</v>
      </c>
      <c r="C97" s="9"/>
      <c r="D97" s="9"/>
      <c r="E97" s="120">
        <v>0</v>
      </c>
      <c r="F97" s="120">
        <v>0</v>
      </c>
      <c r="G97" s="120">
        <v>0</v>
      </c>
    </row>
    <row r="98" spans="1:7" s="19" customFormat="1" ht="110.25" hidden="1" x14ac:dyDescent="0.25">
      <c r="A98" s="7"/>
      <c r="B98" s="8"/>
      <c r="C98" s="9"/>
      <c r="D98" s="9"/>
      <c r="E98" s="120" t="s">
        <v>124</v>
      </c>
      <c r="F98" s="121" t="s">
        <v>125</v>
      </c>
      <c r="G98" s="8"/>
    </row>
    <row r="99" spans="1:7" s="19" customFormat="1" hidden="1" x14ac:dyDescent="0.25">
      <c r="A99" s="7"/>
      <c r="B99" s="8" t="s">
        <v>126</v>
      </c>
      <c r="C99" s="9"/>
      <c r="D99" s="9"/>
      <c r="E99" s="10"/>
      <c r="F99" s="11"/>
      <c r="G99" s="8"/>
    </row>
    <row r="100" spans="1:7" s="19" customFormat="1" ht="31.5" hidden="1" x14ac:dyDescent="0.25">
      <c r="A100" s="7"/>
      <c r="B100" s="8" t="s">
        <v>127</v>
      </c>
      <c r="C100" s="9"/>
      <c r="D100" s="9"/>
      <c r="E100" s="120">
        <v>0</v>
      </c>
      <c r="F100" s="120">
        <v>0</v>
      </c>
      <c r="G100" s="8"/>
    </row>
    <row r="101" spans="1:7" s="19" customFormat="1" hidden="1" x14ac:dyDescent="0.25">
      <c r="A101" s="7"/>
      <c r="B101" s="8" t="s">
        <v>128</v>
      </c>
      <c r="C101" s="9"/>
      <c r="D101" s="9"/>
      <c r="E101" s="10"/>
      <c r="F101" s="11"/>
      <c r="G101" s="8"/>
    </row>
    <row r="102" spans="1:7" s="19" customFormat="1" hidden="1" x14ac:dyDescent="0.25">
      <c r="A102" s="7"/>
      <c r="B102" s="8"/>
      <c r="C102" s="9"/>
      <c r="D102" s="9"/>
      <c r="E102" s="10"/>
      <c r="F102" s="11"/>
      <c r="G102" s="8"/>
    </row>
    <row r="103" spans="1:7" s="19" customFormat="1" ht="21" customHeight="1" x14ac:dyDescent="0.25">
      <c r="A103" s="123" t="s">
        <v>129</v>
      </c>
      <c r="B103" s="124" t="s">
        <v>130</v>
      </c>
      <c r="C103" s="99"/>
      <c r="D103" s="99"/>
      <c r="E103" s="101"/>
      <c r="F103" s="101"/>
      <c r="G103" s="102"/>
    </row>
    <row r="104" spans="1:7" s="19" customFormat="1" ht="21" customHeight="1" x14ac:dyDescent="0.25">
      <c r="A104" s="125" t="s">
        <v>131</v>
      </c>
      <c r="B104" s="126" t="s">
        <v>132</v>
      </c>
      <c r="C104" s="127"/>
      <c r="D104" s="127"/>
      <c r="E104" s="128"/>
      <c r="F104" s="129"/>
      <c r="G104" s="31"/>
    </row>
    <row r="105" spans="1:7" s="19" customFormat="1" ht="36.75" customHeight="1" x14ac:dyDescent="0.25">
      <c r="A105" s="130"/>
      <c r="B105" s="131" t="s">
        <v>133</v>
      </c>
      <c r="C105" s="127">
        <v>2023</v>
      </c>
      <c r="D105" s="127">
        <v>0.22</v>
      </c>
      <c r="E105" s="128">
        <v>1</v>
      </c>
      <c r="F105" s="129">
        <v>5</v>
      </c>
      <c r="G105" s="31">
        <f t="shared" ref="G105:G107" si="3">32012.92+2132</f>
        <v>34144.92</v>
      </c>
    </row>
    <row r="106" spans="1:7" s="19" customFormat="1" ht="36.75" customHeight="1" x14ac:dyDescent="0.25">
      <c r="A106" s="130"/>
      <c r="B106" s="131" t="s">
        <v>134</v>
      </c>
      <c r="C106" s="127">
        <v>2023</v>
      </c>
      <c r="D106" s="127">
        <v>0.22</v>
      </c>
      <c r="E106" s="128">
        <v>1</v>
      </c>
      <c r="F106" s="129">
        <v>10</v>
      </c>
      <c r="G106" s="31">
        <f t="shared" si="3"/>
        <v>34144.92</v>
      </c>
    </row>
    <row r="107" spans="1:7" s="19" customFormat="1" ht="36.75" customHeight="1" x14ac:dyDescent="0.25">
      <c r="A107" s="130"/>
      <c r="B107" s="131" t="s">
        <v>135</v>
      </c>
      <c r="C107" s="127">
        <v>2023</v>
      </c>
      <c r="D107" s="127">
        <v>0.22</v>
      </c>
      <c r="E107" s="128">
        <v>1</v>
      </c>
      <c r="F107" s="129">
        <v>3</v>
      </c>
      <c r="G107" s="31">
        <f t="shared" si="3"/>
        <v>34144.92</v>
      </c>
    </row>
    <row r="108" spans="1:7" s="19" customFormat="1" ht="36.75" customHeight="1" x14ac:dyDescent="0.25">
      <c r="A108" s="130"/>
      <c r="B108" s="131" t="s">
        <v>136</v>
      </c>
      <c r="C108" s="127">
        <v>2023</v>
      </c>
      <c r="D108" s="127">
        <v>0.22</v>
      </c>
      <c r="E108" s="128">
        <v>1</v>
      </c>
      <c r="F108" s="129">
        <v>6</v>
      </c>
      <c r="G108" s="31">
        <f t="shared" ref="G108:G110" si="4">21490.27+2132</f>
        <v>23622.27</v>
      </c>
    </row>
    <row r="109" spans="1:7" s="19" customFormat="1" ht="36.75" customHeight="1" x14ac:dyDescent="0.25">
      <c r="A109" s="130"/>
      <c r="B109" s="131" t="s">
        <v>137</v>
      </c>
      <c r="C109" s="127">
        <v>2023</v>
      </c>
      <c r="D109" s="127">
        <v>0.22</v>
      </c>
      <c r="E109" s="128">
        <v>1</v>
      </c>
      <c r="F109" s="129">
        <v>4</v>
      </c>
      <c r="G109" s="31">
        <f t="shared" si="4"/>
        <v>23622.27</v>
      </c>
    </row>
    <row r="110" spans="1:7" s="19" customFormat="1" ht="36.75" customHeight="1" x14ac:dyDescent="0.25">
      <c r="A110" s="130"/>
      <c r="B110" s="131" t="s">
        <v>138</v>
      </c>
      <c r="C110" s="127">
        <v>2023</v>
      </c>
      <c r="D110" s="127">
        <v>0.22</v>
      </c>
      <c r="E110" s="128">
        <v>1</v>
      </c>
      <c r="F110" s="129">
        <v>5</v>
      </c>
      <c r="G110" s="31">
        <f t="shared" si="4"/>
        <v>23622.27</v>
      </c>
    </row>
    <row r="111" spans="1:7" s="19" customFormat="1" ht="27" customHeight="1" x14ac:dyDescent="0.25">
      <c r="A111" s="123" t="s">
        <v>139</v>
      </c>
      <c r="B111" s="132" t="s">
        <v>130</v>
      </c>
      <c r="C111" s="99"/>
      <c r="D111" s="99"/>
      <c r="E111" s="101"/>
      <c r="F111" s="101"/>
      <c r="G111" s="102"/>
    </row>
    <row r="112" spans="1:7" s="19" customFormat="1" ht="31.5" customHeight="1" x14ac:dyDescent="0.25">
      <c r="A112" s="133" t="s">
        <v>140</v>
      </c>
      <c r="B112" s="134" t="s">
        <v>141</v>
      </c>
      <c r="C112" s="127"/>
      <c r="D112" s="127"/>
      <c r="E112" s="128"/>
      <c r="F112" s="129"/>
      <c r="G112" s="31"/>
    </row>
    <row r="113" spans="1:7" s="19" customFormat="1" ht="33" customHeight="1" x14ac:dyDescent="0.25">
      <c r="A113" s="135"/>
      <c r="B113" s="131" t="s">
        <v>142</v>
      </c>
      <c r="C113" s="127">
        <v>2022</v>
      </c>
      <c r="D113" s="127">
        <v>0.4</v>
      </c>
      <c r="E113" s="128">
        <v>1</v>
      </c>
      <c r="F113" s="129">
        <v>7</v>
      </c>
      <c r="G113" s="31">
        <f t="shared" ref="G113:G115" si="5">34700+3444.26</f>
        <v>38144.26</v>
      </c>
    </row>
    <row r="114" spans="1:7" s="19" customFormat="1" ht="33" customHeight="1" x14ac:dyDescent="0.25">
      <c r="A114" s="135"/>
      <c r="B114" s="131" t="s">
        <v>143</v>
      </c>
      <c r="C114" s="127">
        <v>2023</v>
      </c>
      <c r="D114" s="127">
        <v>0.4</v>
      </c>
      <c r="E114" s="128">
        <v>1</v>
      </c>
      <c r="F114" s="129">
        <v>30</v>
      </c>
      <c r="G114" s="31">
        <f t="shared" si="5"/>
        <v>38144.26</v>
      </c>
    </row>
    <row r="115" spans="1:7" s="19" customFormat="1" ht="33" customHeight="1" x14ac:dyDescent="0.25">
      <c r="A115" s="135"/>
      <c r="B115" s="131" t="s">
        <v>144</v>
      </c>
      <c r="C115" s="127">
        <v>2023</v>
      </c>
      <c r="D115" s="127">
        <v>0.4</v>
      </c>
      <c r="E115" s="128">
        <v>1</v>
      </c>
      <c r="F115" s="129">
        <v>6.5</v>
      </c>
      <c r="G115" s="31">
        <f t="shared" si="5"/>
        <v>38144.26</v>
      </c>
    </row>
    <row r="116" spans="1:7" s="19" customFormat="1" ht="33" customHeight="1" x14ac:dyDescent="0.25">
      <c r="A116" s="135"/>
      <c r="B116" s="131" t="s">
        <v>145</v>
      </c>
      <c r="C116" s="127">
        <v>2022</v>
      </c>
      <c r="D116" s="127">
        <v>0.4</v>
      </c>
      <c r="E116" s="128">
        <v>1</v>
      </c>
      <c r="F116" s="129">
        <v>20</v>
      </c>
      <c r="G116" s="31">
        <f t="shared" ref="G116:G118" si="6">33746.78+3444.26</f>
        <v>37191.040000000001</v>
      </c>
    </row>
    <row r="117" spans="1:7" s="19" customFormat="1" ht="33" customHeight="1" x14ac:dyDescent="0.25">
      <c r="A117" s="135"/>
      <c r="B117" s="131" t="s">
        <v>146</v>
      </c>
      <c r="C117" s="127">
        <v>2023</v>
      </c>
      <c r="D117" s="127">
        <v>0.4</v>
      </c>
      <c r="E117" s="128">
        <v>1</v>
      </c>
      <c r="F117" s="136"/>
      <c r="G117" s="31">
        <f t="shared" si="6"/>
        <v>37191.040000000001</v>
      </c>
    </row>
    <row r="118" spans="1:7" s="19" customFormat="1" ht="33" customHeight="1" x14ac:dyDescent="0.25">
      <c r="A118" s="135"/>
      <c r="B118" s="131" t="s">
        <v>147</v>
      </c>
      <c r="C118" s="127">
        <v>2023</v>
      </c>
      <c r="D118" s="127">
        <v>0.4</v>
      </c>
      <c r="E118" s="128">
        <v>1</v>
      </c>
      <c r="F118" s="129">
        <v>5</v>
      </c>
      <c r="G118" s="31">
        <f t="shared" si="6"/>
        <v>37191.040000000001</v>
      </c>
    </row>
    <row r="119" spans="1:7" s="19" customFormat="1" ht="33" customHeight="1" x14ac:dyDescent="0.25">
      <c r="A119" s="135"/>
      <c r="B119" s="131" t="s">
        <v>148</v>
      </c>
      <c r="C119" s="127">
        <v>2023</v>
      </c>
      <c r="D119" s="127">
        <v>0.4</v>
      </c>
      <c r="E119" s="128">
        <v>1</v>
      </c>
      <c r="F119" s="129">
        <v>15</v>
      </c>
      <c r="G119" s="31">
        <f t="shared" ref="G119:G120" si="7">30278.65+10152.59</f>
        <v>40431.240000000005</v>
      </c>
    </row>
    <row r="120" spans="1:7" s="19" customFormat="1" ht="33" customHeight="1" x14ac:dyDescent="0.25">
      <c r="A120" s="135"/>
      <c r="B120" s="131" t="s">
        <v>149</v>
      </c>
      <c r="C120" s="127">
        <v>2023</v>
      </c>
      <c r="D120" s="127">
        <v>0.4</v>
      </c>
      <c r="E120" s="128">
        <v>1</v>
      </c>
      <c r="F120" s="129">
        <v>6</v>
      </c>
      <c r="G120" s="31">
        <f t="shared" si="7"/>
        <v>40431.240000000005</v>
      </c>
    </row>
    <row r="121" spans="1:7" s="19" customFormat="1" x14ac:dyDescent="0.25">
      <c r="A121" s="7"/>
      <c r="B121" s="8"/>
      <c r="C121" s="9"/>
      <c r="D121" s="9"/>
      <c r="E121" s="10"/>
      <c r="F121" s="11"/>
      <c r="G121" s="8"/>
    </row>
    <row r="122" spans="1:7" s="19" customFormat="1" x14ac:dyDescent="0.25">
      <c r="A122" s="7"/>
      <c r="B122" s="8"/>
      <c r="C122" s="9"/>
      <c r="D122" s="9"/>
      <c r="E122" s="10"/>
      <c r="F122" s="11"/>
      <c r="G122" s="8"/>
    </row>
    <row r="123" spans="1:7" s="19" customFormat="1" x14ac:dyDescent="0.25">
      <c r="A123" s="7"/>
      <c r="B123" s="8"/>
      <c r="C123" s="9"/>
      <c r="D123" s="9"/>
      <c r="E123" s="10"/>
      <c r="F123" s="11"/>
      <c r="G123" s="8"/>
    </row>
    <row r="124" spans="1:7" s="19" customFormat="1" x14ac:dyDescent="0.25">
      <c r="A124" s="7"/>
      <c r="B124" s="8"/>
      <c r="C124" s="9"/>
      <c r="D124" s="9"/>
      <c r="E124" s="10"/>
      <c r="F124" s="11"/>
      <c r="G124" s="8"/>
    </row>
    <row r="125" spans="1:7" s="19" customFormat="1" x14ac:dyDescent="0.25">
      <c r="A125" s="7"/>
      <c r="B125" s="8"/>
      <c r="C125" s="9"/>
      <c r="D125" s="9"/>
      <c r="E125" s="10"/>
      <c r="F125" s="11"/>
      <c r="G125" s="8"/>
    </row>
    <row r="126" spans="1:7" s="19" customFormat="1" x14ac:dyDescent="0.25">
      <c r="A126" s="7"/>
      <c r="B126" s="8"/>
      <c r="C126" s="9"/>
      <c r="D126" s="9"/>
      <c r="E126" s="10"/>
      <c r="F126" s="11"/>
      <c r="G126" s="8"/>
    </row>
    <row r="127" spans="1:7" s="19" customFormat="1" x14ac:dyDescent="0.25">
      <c r="A127" s="7"/>
      <c r="B127" s="8"/>
      <c r="C127" s="9"/>
      <c r="D127" s="9"/>
      <c r="E127" s="10"/>
      <c r="F127" s="11"/>
      <c r="G127" s="8"/>
    </row>
    <row r="128" spans="1:7" s="19" customFormat="1" x14ac:dyDescent="0.25">
      <c r="A128" s="7"/>
      <c r="B128" s="8"/>
      <c r="C128" s="9"/>
      <c r="D128" s="9"/>
      <c r="E128" s="10"/>
      <c r="F128" s="11"/>
      <c r="G128" s="8"/>
    </row>
    <row r="129" spans="1:7" s="19" customFormat="1" x14ac:dyDescent="0.25">
      <c r="A129" s="7"/>
      <c r="B129" s="8"/>
      <c r="C129" s="9"/>
      <c r="D129" s="9"/>
      <c r="E129" s="10"/>
      <c r="F129" s="11"/>
      <c r="G129" s="8"/>
    </row>
    <row r="159" spans="2:5" x14ac:dyDescent="0.25">
      <c r="B159" s="8" t="s">
        <v>150</v>
      </c>
      <c r="E159" s="10" t="s">
        <v>151</v>
      </c>
    </row>
    <row r="160" spans="2:5" ht="23.25" customHeight="1" x14ac:dyDescent="0.25"/>
    <row r="161" spans="2:5" ht="30" customHeight="1" x14ac:dyDescent="0.25"/>
    <row r="162" spans="2:5" x14ac:dyDescent="0.25">
      <c r="B162" s="8" t="s">
        <v>152</v>
      </c>
      <c r="E162" s="10" t="s">
        <v>153</v>
      </c>
    </row>
  </sheetData>
  <mergeCells count="4">
    <mergeCell ref="A6:G6"/>
    <mergeCell ref="C72:C73"/>
    <mergeCell ref="D72:D73"/>
    <mergeCell ref="F72:F73"/>
  </mergeCells>
  <pageMargins left="0.51181102362204722" right="0.51181102362204722" top="0.55118110236220474" bottom="0.55118110236220474" header="0.31496062992125984" footer="0.31496062992125984"/>
  <pageSetup paperSize="9" scale="4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G29"/>
  <sheetViews>
    <sheetView topLeftCell="A4" zoomScale="98" workbookViewId="0">
      <selection activeCell="G8" sqref="G8"/>
    </sheetView>
  </sheetViews>
  <sheetFormatPr defaultRowHeight="15" x14ac:dyDescent="0.25"/>
  <cols>
    <col min="1" max="1" width="6.28515625" style="138" customWidth="1"/>
    <col min="2" max="2" width="70.140625" style="137" customWidth="1"/>
    <col min="3" max="5" width="19.7109375" style="137" customWidth="1"/>
    <col min="6" max="6" width="17.28515625" style="137" customWidth="1"/>
    <col min="7" max="7" width="84.140625" style="137" customWidth="1"/>
    <col min="8" max="16384" width="9.140625" style="137"/>
  </cols>
  <sheetData>
    <row r="1" spans="1:7" ht="25.5" customHeight="1" x14ac:dyDescent="0.25">
      <c r="E1" s="139"/>
      <c r="F1" s="139" t="s">
        <v>154</v>
      </c>
    </row>
    <row r="2" spans="1:7" x14ac:dyDescent="0.25">
      <c r="E2" s="139"/>
      <c r="F2" s="139" t="s">
        <v>19</v>
      </c>
    </row>
    <row r="3" spans="1:7" x14ac:dyDescent="0.25">
      <c r="E3" s="139"/>
      <c r="F3" s="139" t="s">
        <v>20</v>
      </c>
    </row>
    <row r="4" spans="1:7" x14ac:dyDescent="0.25">
      <c r="E4" s="139"/>
      <c r="F4" s="139" t="s">
        <v>21</v>
      </c>
    </row>
    <row r="5" spans="1:7" x14ac:dyDescent="0.25">
      <c r="E5" s="139"/>
      <c r="F5" s="139" t="s">
        <v>22</v>
      </c>
    </row>
    <row r="6" spans="1:7" ht="49.5" customHeight="1" x14ac:dyDescent="0.25">
      <c r="A6" s="175" t="s">
        <v>155</v>
      </c>
      <c r="B6" s="175"/>
      <c r="C6" s="175"/>
      <c r="D6" s="175"/>
      <c r="E6" s="175"/>
      <c r="F6" s="175"/>
    </row>
    <row r="7" spans="1:7" s="140" customFormat="1" ht="37.5" customHeight="1" x14ac:dyDescent="0.25">
      <c r="A7" s="176" t="s">
        <v>156</v>
      </c>
      <c r="B7" s="176" t="s">
        <v>157</v>
      </c>
      <c r="C7" s="177" t="s">
        <v>158</v>
      </c>
      <c r="D7" s="177"/>
      <c r="E7" s="177"/>
      <c r="F7" s="177" t="s">
        <v>159</v>
      </c>
    </row>
    <row r="8" spans="1:7" s="140" customFormat="1" ht="45" x14ac:dyDescent="0.25">
      <c r="A8" s="176"/>
      <c r="B8" s="176"/>
      <c r="C8" s="142" t="s">
        <v>160</v>
      </c>
      <c r="D8" s="142" t="s">
        <v>161</v>
      </c>
      <c r="E8" s="142" t="s">
        <v>162</v>
      </c>
      <c r="F8" s="177"/>
    </row>
    <row r="9" spans="1:7" s="140" customFormat="1" x14ac:dyDescent="0.25">
      <c r="A9" s="141">
        <v>1</v>
      </c>
      <c r="B9" s="141">
        <v>2</v>
      </c>
      <c r="C9" s="141">
        <v>3</v>
      </c>
      <c r="D9" s="141">
        <v>4</v>
      </c>
      <c r="E9" s="141">
        <v>5</v>
      </c>
      <c r="F9" s="141">
        <v>6</v>
      </c>
    </row>
    <row r="10" spans="1:7" s="143" customFormat="1" ht="26.25" customHeight="1" x14ac:dyDescent="0.25">
      <c r="A10" s="141" t="s">
        <v>163</v>
      </c>
      <c r="B10" s="144" t="s">
        <v>164</v>
      </c>
      <c r="C10" s="145">
        <v>29406691.879999999</v>
      </c>
      <c r="D10" s="145">
        <v>2943</v>
      </c>
      <c r="E10" s="145">
        <v>55325.5</v>
      </c>
      <c r="F10" s="145">
        <f>C10/D10</f>
        <v>9992.0801495073047</v>
      </c>
    </row>
    <row r="11" spans="1:7" s="143" customFormat="1" ht="33.75" customHeight="1" x14ac:dyDescent="0.25">
      <c r="A11" s="141" t="s">
        <v>165</v>
      </c>
      <c r="B11" s="144" t="s">
        <v>166</v>
      </c>
      <c r="C11" s="145"/>
      <c r="D11" s="145"/>
      <c r="E11" s="145"/>
      <c r="F11" s="145"/>
    </row>
    <row r="12" spans="1:7" s="143" customFormat="1" ht="66" customHeight="1" x14ac:dyDescent="0.25">
      <c r="A12" s="141" t="s">
        <v>167</v>
      </c>
      <c r="B12" s="146" t="s">
        <v>168</v>
      </c>
      <c r="C12" s="145">
        <v>2553528.7200000002</v>
      </c>
      <c r="D12" s="145">
        <v>2388</v>
      </c>
      <c r="E12" s="145">
        <v>23038</v>
      </c>
      <c r="F12" s="145">
        <v>1069.32</v>
      </c>
      <c r="G12" s="147"/>
    </row>
    <row r="13" spans="1:7" s="143" customFormat="1" ht="60" x14ac:dyDescent="0.25">
      <c r="A13" s="141" t="s">
        <v>169</v>
      </c>
      <c r="B13" s="146" t="s">
        <v>170</v>
      </c>
      <c r="C13" s="145">
        <v>5145579.4000000004</v>
      </c>
      <c r="D13" s="145">
        <v>555</v>
      </c>
      <c r="E13" s="145">
        <v>32287.5</v>
      </c>
      <c r="F13" s="145">
        <v>9271.31</v>
      </c>
      <c r="G13" s="147"/>
    </row>
    <row r="14" spans="1:7" s="143" customFormat="1" ht="51" customHeight="1" x14ac:dyDescent="0.25">
      <c r="A14" s="175" t="s">
        <v>171</v>
      </c>
      <c r="B14" s="175"/>
      <c r="C14" s="175"/>
      <c r="D14" s="175"/>
      <c r="E14" s="175"/>
      <c r="F14" s="175"/>
    </row>
    <row r="15" spans="1:7" s="143" customFormat="1" ht="33.75" customHeight="1" x14ac:dyDescent="0.25">
      <c r="A15" s="178" t="s">
        <v>156</v>
      </c>
      <c r="B15" s="178" t="s">
        <v>157</v>
      </c>
      <c r="C15" s="177" t="s">
        <v>172</v>
      </c>
      <c r="D15" s="177"/>
      <c r="E15" s="177"/>
      <c r="F15" s="179" t="s">
        <v>159</v>
      </c>
    </row>
    <row r="16" spans="1:7" s="143" customFormat="1" ht="45" x14ac:dyDescent="0.25">
      <c r="A16" s="178"/>
      <c r="B16" s="178"/>
      <c r="C16" s="149" t="s">
        <v>160</v>
      </c>
      <c r="D16" s="149" t="s">
        <v>161</v>
      </c>
      <c r="E16" s="149" t="s">
        <v>162</v>
      </c>
      <c r="F16" s="179"/>
    </row>
    <row r="17" spans="1:7" s="143" customFormat="1" x14ac:dyDescent="0.25">
      <c r="A17" s="148">
        <v>1</v>
      </c>
      <c r="B17" s="148">
        <v>2</v>
      </c>
      <c r="C17" s="148">
        <v>3</v>
      </c>
      <c r="D17" s="148">
        <v>4</v>
      </c>
      <c r="E17" s="148">
        <v>5</v>
      </c>
      <c r="F17" s="148">
        <v>6</v>
      </c>
    </row>
    <row r="18" spans="1:7" s="143" customFormat="1" ht="21.75" customHeight="1" x14ac:dyDescent="0.25">
      <c r="A18" s="148" t="s">
        <v>163</v>
      </c>
      <c r="B18" s="150" t="s">
        <v>164</v>
      </c>
      <c r="C18" s="151">
        <v>5673177.7599999998</v>
      </c>
      <c r="D18" s="151">
        <v>3135</v>
      </c>
      <c r="E18" s="151">
        <v>72837.84</v>
      </c>
      <c r="F18" s="151">
        <v>1809.63</v>
      </c>
    </row>
    <row r="19" spans="1:7" s="143" customFormat="1" ht="38.25" customHeight="1" x14ac:dyDescent="0.25">
      <c r="A19" s="148" t="s">
        <v>165</v>
      </c>
      <c r="B19" s="150" t="s">
        <v>166</v>
      </c>
      <c r="C19" s="151">
        <v>7276808.4299999997</v>
      </c>
      <c r="D19" s="151">
        <v>3135</v>
      </c>
      <c r="E19" s="151">
        <v>72837.84</v>
      </c>
      <c r="F19" s="151">
        <v>2321.15</v>
      </c>
    </row>
    <row r="20" spans="1:7" s="143" customFormat="1" ht="60" x14ac:dyDescent="0.25">
      <c r="A20" s="148" t="s">
        <v>167</v>
      </c>
      <c r="B20" s="152" t="s">
        <v>168</v>
      </c>
      <c r="C20" s="151">
        <v>555590.71</v>
      </c>
      <c r="D20" s="151">
        <v>2992</v>
      </c>
      <c r="E20" s="151">
        <v>25668.42</v>
      </c>
      <c r="F20" s="151">
        <v>185.69</v>
      </c>
    </row>
    <row r="21" spans="1:7" s="143" customFormat="1" ht="60" x14ac:dyDescent="0.25">
      <c r="A21" s="148" t="s">
        <v>169</v>
      </c>
      <c r="B21" s="152" t="s">
        <v>170</v>
      </c>
      <c r="C21" s="151">
        <v>305370.63</v>
      </c>
      <c r="D21" s="151">
        <v>143</v>
      </c>
      <c r="E21" s="151">
        <v>47169.42</v>
      </c>
      <c r="F21" s="151">
        <v>2135.46</v>
      </c>
    </row>
    <row r="22" spans="1:7" s="143" customFormat="1" ht="51.75" customHeight="1" x14ac:dyDescent="0.25">
      <c r="A22" s="175" t="s">
        <v>173</v>
      </c>
      <c r="B22" s="175"/>
      <c r="C22" s="175"/>
      <c r="D22" s="175"/>
      <c r="E22" s="175"/>
      <c r="F22" s="175"/>
    </row>
    <row r="23" spans="1:7" s="143" customFormat="1" ht="36" customHeight="1" x14ac:dyDescent="0.25">
      <c r="A23" s="178" t="s">
        <v>156</v>
      </c>
      <c r="B23" s="180" t="s">
        <v>157</v>
      </c>
      <c r="C23" s="181" t="s">
        <v>172</v>
      </c>
      <c r="D23" s="182"/>
      <c r="E23" s="183"/>
      <c r="F23" s="184" t="s">
        <v>159</v>
      </c>
    </row>
    <row r="24" spans="1:7" s="143" customFormat="1" ht="45" x14ac:dyDescent="0.25">
      <c r="A24" s="178"/>
      <c r="B24" s="178"/>
      <c r="C24" s="153" t="s">
        <v>160</v>
      </c>
      <c r="D24" s="153" t="s">
        <v>161</v>
      </c>
      <c r="E24" s="153" t="s">
        <v>162</v>
      </c>
      <c r="F24" s="179"/>
    </row>
    <row r="25" spans="1:7" s="143" customFormat="1" x14ac:dyDescent="0.25">
      <c r="A25" s="148">
        <v>1</v>
      </c>
      <c r="B25" s="148">
        <v>2</v>
      </c>
      <c r="C25" s="148">
        <v>3</v>
      </c>
      <c r="D25" s="148">
        <v>4</v>
      </c>
      <c r="E25" s="148">
        <v>5</v>
      </c>
      <c r="F25" s="148">
        <v>6</v>
      </c>
    </row>
    <row r="26" spans="1:7" s="143" customFormat="1" ht="29.25" customHeight="1" x14ac:dyDescent="0.25">
      <c r="A26" s="148" t="s">
        <v>163</v>
      </c>
      <c r="B26" s="150" t="s">
        <v>164</v>
      </c>
      <c r="C26" s="151">
        <v>1886386.36</v>
      </c>
      <c r="D26" s="151">
        <v>5070</v>
      </c>
      <c r="E26" s="151">
        <v>78381.990000000005</v>
      </c>
      <c r="F26" s="151">
        <v>372.07</v>
      </c>
    </row>
    <row r="27" spans="1:7" s="143" customFormat="1" ht="33.75" customHeight="1" x14ac:dyDescent="0.25">
      <c r="A27" s="148" t="s">
        <v>165</v>
      </c>
      <c r="B27" s="150" t="s">
        <v>166</v>
      </c>
      <c r="C27" s="151">
        <v>2419609.04</v>
      </c>
      <c r="D27" s="151">
        <v>5070</v>
      </c>
      <c r="E27" s="151">
        <v>78381.990000000005</v>
      </c>
      <c r="F27" s="151">
        <v>477.24</v>
      </c>
    </row>
    <row r="28" spans="1:7" s="143" customFormat="1" ht="60.75" customHeight="1" x14ac:dyDescent="0.25">
      <c r="A28" s="148" t="s">
        <v>167</v>
      </c>
      <c r="B28" s="152" t="s">
        <v>168</v>
      </c>
      <c r="C28" s="151">
        <v>188949.04</v>
      </c>
      <c r="D28" s="151">
        <v>4949</v>
      </c>
      <c r="E28" s="151">
        <v>43612.7</v>
      </c>
      <c r="F28" s="151">
        <v>38.18</v>
      </c>
      <c r="G28" s="154"/>
    </row>
    <row r="29" spans="1:7" s="143" customFormat="1" ht="63" customHeight="1" x14ac:dyDescent="0.25">
      <c r="A29" s="148" t="s">
        <v>169</v>
      </c>
      <c r="B29" s="152" t="s">
        <v>170</v>
      </c>
      <c r="C29" s="151">
        <v>53126.41</v>
      </c>
      <c r="D29" s="151">
        <v>121</v>
      </c>
      <c r="E29" s="151">
        <v>34769.29</v>
      </c>
      <c r="F29" s="151">
        <v>439.06</v>
      </c>
    </row>
  </sheetData>
  <mergeCells count="15">
    <mergeCell ref="A22:F22"/>
    <mergeCell ref="A23:A24"/>
    <mergeCell ref="B23:B24"/>
    <mergeCell ref="C23:E23"/>
    <mergeCell ref="F23:F24"/>
    <mergeCell ref="A14:F14"/>
    <mergeCell ref="A15:A16"/>
    <mergeCell ref="B15:B16"/>
    <mergeCell ref="C15:E15"/>
    <mergeCell ref="F15:F16"/>
    <mergeCell ref="A6:F6"/>
    <mergeCell ref="A7:A8"/>
    <mergeCell ref="B7:B8"/>
    <mergeCell ref="C7:E7"/>
    <mergeCell ref="F7:F8"/>
  </mergeCells>
  <pageMargins left="0.7" right="0.7" top="0.75" bottom="0.75" header="0.3" footer="0.3"/>
  <pageSetup paperSize="9" scale="7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D7"/>
  <sheetViews>
    <sheetView view="pageBreakPreview" workbookViewId="0">
      <selection activeCell="E14" sqref="E14"/>
    </sheetView>
  </sheetViews>
  <sheetFormatPr defaultColWidth="9.140625" defaultRowHeight="15" x14ac:dyDescent="0.25"/>
  <cols>
    <col min="1" max="1" width="5.5703125" style="137" customWidth="1"/>
    <col min="2" max="2" width="38.42578125" style="137" bestFit="1" customWidth="1"/>
    <col min="3" max="3" width="94.140625" style="137" customWidth="1"/>
    <col min="4" max="4" width="37.5703125" style="137" customWidth="1"/>
    <col min="5" max="5" width="11" style="137" customWidth="1"/>
    <col min="6" max="16384" width="9.140625" style="137"/>
  </cols>
  <sheetData>
    <row r="1" spans="1:4" ht="104.25" customHeight="1" x14ac:dyDescent="0.25">
      <c r="A1" s="185" t="s">
        <v>174</v>
      </c>
      <c r="B1" s="185"/>
      <c r="C1" s="185"/>
      <c r="D1" s="185"/>
    </row>
    <row r="2" spans="1:4" ht="18" customHeight="1" x14ac:dyDescent="0.25">
      <c r="A2" s="155" t="s">
        <v>24</v>
      </c>
      <c r="B2" s="155" t="s">
        <v>175</v>
      </c>
      <c r="C2" s="155" t="s">
        <v>176</v>
      </c>
      <c r="D2" s="155" t="s">
        <v>177</v>
      </c>
    </row>
    <row r="3" spans="1:4" ht="74.25" customHeight="1" x14ac:dyDescent="0.25">
      <c r="A3" s="148">
        <v>1</v>
      </c>
      <c r="B3" s="152" t="s">
        <v>178</v>
      </c>
      <c r="C3" s="152" t="s">
        <v>179</v>
      </c>
      <c r="D3" s="149" t="s">
        <v>180</v>
      </c>
    </row>
    <row r="4" spans="1:4" ht="74.25" customHeight="1" x14ac:dyDescent="0.25">
      <c r="A4" s="148">
        <v>2</v>
      </c>
      <c r="B4" s="152" t="s">
        <v>178</v>
      </c>
      <c r="C4" s="152" t="s">
        <v>181</v>
      </c>
      <c r="D4" s="149" t="s">
        <v>182</v>
      </c>
    </row>
    <row r="5" spans="1:4" ht="74.25" customHeight="1" x14ac:dyDescent="0.25">
      <c r="A5" s="148">
        <v>3</v>
      </c>
      <c r="B5" s="152" t="s">
        <v>178</v>
      </c>
      <c r="C5" s="152" t="s">
        <v>183</v>
      </c>
      <c r="D5" s="149" t="s">
        <v>184</v>
      </c>
    </row>
    <row r="6" spans="1:4" ht="74.25" customHeight="1" x14ac:dyDescent="0.25">
      <c r="A6" s="148">
        <v>4</v>
      </c>
      <c r="B6" s="152" t="s">
        <v>178</v>
      </c>
      <c r="C6" s="152" t="s">
        <v>183</v>
      </c>
      <c r="D6" s="149" t="s">
        <v>185</v>
      </c>
    </row>
    <row r="7" spans="1:4" ht="74.25" customHeight="1" x14ac:dyDescent="0.25">
      <c r="A7" s="148">
        <v>5</v>
      </c>
      <c r="B7" s="152" t="s">
        <v>178</v>
      </c>
      <c r="C7" s="152" t="s">
        <v>183</v>
      </c>
      <c r="D7" s="149" t="s">
        <v>186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D10"/>
  <sheetViews>
    <sheetView view="pageBreakPreview" workbookViewId="0">
      <selection activeCell="D11" sqref="D11"/>
    </sheetView>
  </sheetViews>
  <sheetFormatPr defaultColWidth="9.140625" defaultRowHeight="16.5" x14ac:dyDescent="0.3"/>
  <cols>
    <col min="1" max="1" width="3.140625" style="156" customWidth="1"/>
    <col min="2" max="2" width="47.42578125" style="1" customWidth="1"/>
    <col min="3" max="3" width="20.140625" style="1" customWidth="1"/>
    <col min="4" max="4" width="18.5703125" style="1" customWidth="1"/>
    <col min="5" max="5" width="3.7109375" style="1" customWidth="1"/>
    <col min="6" max="16384" width="9.140625" style="1"/>
  </cols>
  <sheetData>
    <row r="1" spans="1:4" x14ac:dyDescent="0.3">
      <c r="C1" s="186" t="s">
        <v>187</v>
      </c>
      <c r="D1" s="186"/>
    </row>
    <row r="2" spans="1:4" ht="60.75" customHeight="1" x14ac:dyDescent="0.3">
      <c r="C2" s="187" t="s">
        <v>188</v>
      </c>
      <c r="D2" s="187"/>
    </row>
    <row r="3" spans="1:4" ht="19.5" customHeight="1" x14ac:dyDescent="0.3">
      <c r="B3" s="186" t="s">
        <v>189</v>
      </c>
      <c r="C3" s="186"/>
      <c r="D3" s="186"/>
    </row>
    <row r="4" spans="1:4" ht="15" customHeight="1" x14ac:dyDescent="0.3">
      <c r="B4" s="186" t="s">
        <v>190</v>
      </c>
      <c r="C4" s="186"/>
      <c r="D4" s="186"/>
    </row>
    <row r="5" spans="1:4" ht="15" customHeight="1" x14ac:dyDescent="0.3">
      <c r="B5" s="186" t="s">
        <v>191</v>
      </c>
      <c r="C5" s="186"/>
      <c r="D5" s="186"/>
    </row>
    <row r="6" spans="1:4" ht="28.5" customHeight="1" x14ac:dyDescent="0.3">
      <c r="B6" s="188" t="s">
        <v>192</v>
      </c>
      <c r="C6" s="188"/>
      <c r="D6" s="188"/>
    </row>
    <row r="7" spans="1:4" ht="82.5" x14ac:dyDescent="0.3">
      <c r="A7" s="158"/>
      <c r="B7" s="159"/>
      <c r="C7" s="160" t="s">
        <v>124</v>
      </c>
      <c r="D7" s="160" t="s">
        <v>125</v>
      </c>
    </row>
    <row r="8" spans="1:4" ht="33" x14ac:dyDescent="0.3">
      <c r="A8" s="158" t="s">
        <v>163</v>
      </c>
      <c r="B8" s="161" t="s">
        <v>126</v>
      </c>
      <c r="C8" s="162">
        <v>0</v>
      </c>
      <c r="D8" s="162">
        <v>0</v>
      </c>
    </row>
    <row r="9" spans="1:4" ht="49.5" x14ac:dyDescent="0.3">
      <c r="A9" s="158" t="s">
        <v>165</v>
      </c>
      <c r="B9" s="161" t="s">
        <v>127</v>
      </c>
      <c r="C9" s="163">
        <v>0</v>
      </c>
      <c r="D9" s="162">
        <v>0</v>
      </c>
    </row>
    <row r="10" spans="1:4" ht="33" x14ac:dyDescent="0.3">
      <c r="A10" s="158" t="s">
        <v>193</v>
      </c>
      <c r="B10" s="161" t="s">
        <v>128</v>
      </c>
      <c r="C10" s="162">
        <v>0</v>
      </c>
      <c r="D10" s="162">
        <v>0</v>
      </c>
    </row>
  </sheetData>
  <mergeCells count="6">
    <mergeCell ref="B6:D6"/>
    <mergeCell ref="C1:D1"/>
    <mergeCell ref="C2:D2"/>
    <mergeCell ref="B3:D3"/>
    <mergeCell ref="B4:D4"/>
    <mergeCell ref="B5:D5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Q30"/>
  <sheetViews>
    <sheetView view="pageBreakPreview" zoomScale="80" workbookViewId="0">
      <selection activeCell="E14" sqref="E14"/>
    </sheetView>
  </sheetViews>
  <sheetFormatPr defaultColWidth="9.140625" defaultRowHeight="16.5" x14ac:dyDescent="0.3"/>
  <cols>
    <col min="1" max="1" width="3.5703125" style="156" customWidth="1"/>
    <col min="2" max="2" width="47.42578125" style="1" customWidth="1"/>
    <col min="3" max="3" width="20.140625" style="1" customWidth="1"/>
    <col min="4" max="4" width="18.5703125" style="1" customWidth="1"/>
    <col min="5" max="5" width="20.85546875" style="1" customWidth="1"/>
    <col min="6" max="16384" width="9.140625" style="1"/>
  </cols>
  <sheetData>
    <row r="1" spans="1:5" x14ac:dyDescent="0.3">
      <c r="D1" s="186" t="s">
        <v>194</v>
      </c>
      <c r="E1" s="186"/>
    </row>
    <row r="2" spans="1:5" ht="53.25" customHeight="1" x14ac:dyDescent="0.3">
      <c r="D2" s="187" t="s">
        <v>188</v>
      </c>
      <c r="E2" s="187"/>
    </row>
    <row r="3" spans="1:5" x14ac:dyDescent="0.3">
      <c r="B3" s="186" t="s">
        <v>189</v>
      </c>
      <c r="C3" s="186"/>
      <c r="D3" s="186"/>
      <c r="E3" s="186"/>
    </row>
    <row r="4" spans="1:5" x14ac:dyDescent="0.3">
      <c r="B4" s="186" t="s">
        <v>195</v>
      </c>
      <c r="C4" s="186"/>
      <c r="D4" s="186"/>
      <c r="E4" s="186"/>
    </row>
    <row r="5" spans="1:5" x14ac:dyDescent="0.3">
      <c r="B5" s="186" t="s">
        <v>196</v>
      </c>
      <c r="C5" s="186"/>
      <c r="D5" s="186"/>
      <c r="E5" s="186"/>
    </row>
    <row r="6" spans="1:5" ht="28.5" customHeight="1" x14ac:dyDescent="0.3">
      <c r="B6" s="188" t="s">
        <v>197</v>
      </c>
      <c r="C6" s="188"/>
      <c r="D6" s="188"/>
      <c r="E6" s="188"/>
    </row>
    <row r="7" spans="1:5" ht="167.25" customHeight="1" x14ac:dyDescent="0.3">
      <c r="A7" s="158"/>
      <c r="B7" s="159"/>
      <c r="C7" s="160" t="s">
        <v>116</v>
      </c>
      <c r="D7" s="160" t="s">
        <v>117</v>
      </c>
      <c r="E7" s="160" t="s">
        <v>118</v>
      </c>
    </row>
    <row r="8" spans="1:5" x14ac:dyDescent="0.3">
      <c r="A8" s="158" t="s">
        <v>163</v>
      </c>
      <c r="B8" s="161" t="s">
        <v>119</v>
      </c>
      <c r="C8" s="164"/>
      <c r="D8" s="164"/>
      <c r="E8" s="164"/>
    </row>
    <row r="9" spans="1:5" x14ac:dyDescent="0.3">
      <c r="A9" s="158"/>
      <c r="B9" s="161" t="s">
        <v>120</v>
      </c>
      <c r="C9" s="162"/>
      <c r="D9" s="162"/>
      <c r="E9" s="162"/>
    </row>
    <row r="10" spans="1:5" x14ac:dyDescent="0.3">
      <c r="A10" s="158"/>
      <c r="B10" s="161" t="s">
        <v>121</v>
      </c>
      <c r="C10" s="162">
        <f>'28 а)'!E92</f>
        <v>13464.600366666666</v>
      </c>
      <c r="D10" s="162">
        <f>'28 а)'!F92/1000</f>
        <v>3.161</v>
      </c>
      <c r="E10" s="162">
        <f>'28 а)'!G92</f>
        <v>11250</v>
      </c>
    </row>
    <row r="11" spans="1:5" x14ac:dyDescent="0.3">
      <c r="A11" s="158"/>
      <c r="B11" s="159" t="s">
        <v>122</v>
      </c>
      <c r="C11" s="162"/>
      <c r="D11" s="162"/>
      <c r="E11" s="162"/>
    </row>
    <row r="12" spans="1:5" x14ac:dyDescent="0.3">
      <c r="A12" s="158" t="s">
        <v>165</v>
      </c>
      <c r="B12" s="159" t="s">
        <v>123</v>
      </c>
      <c r="C12" s="162"/>
      <c r="D12" s="162"/>
      <c r="E12" s="162"/>
    </row>
    <row r="13" spans="1:5" x14ac:dyDescent="0.3">
      <c r="A13" s="158"/>
      <c r="B13" s="161" t="s">
        <v>120</v>
      </c>
      <c r="C13" s="162">
        <f>'28 а)'!E95</f>
        <v>26730.963</v>
      </c>
      <c r="D13" s="162">
        <f>'28 а)'!F95/1000</f>
        <v>16.138999999999999</v>
      </c>
      <c r="E13" s="162">
        <f>'28 а)'!G95</f>
        <v>513</v>
      </c>
    </row>
    <row r="14" spans="1:5" x14ac:dyDescent="0.3">
      <c r="A14" s="158"/>
      <c r="B14" s="161" t="s">
        <v>121</v>
      </c>
      <c r="C14" s="162">
        <f>'28 а)'!E96</f>
        <v>49685.377999999997</v>
      </c>
      <c r="D14" s="162">
        <f>'28 а)'!F96/1000</f>
        <v>2.1360000000000001E-2</v>
      </c>
      <c r="E14" s="162">
        <f>'28 а)'!G96</f>
        <v>3643</v>
      </c>
    </row>
    <row r="15" spans="1:5" x14ac:dyDescent="0.3">
      <c r="A15" s="158"/>
      <c r="B15" s="159" t="s">
        <v>122</v>
      </c>
      <c r="C15" s="162"/>
      <c r="D15" s="162"/>
      <c r="E15" s="162"/>
    </row>
    <row r="16" spans="1:5" hidden="1" x14ac:dyDescent="0.3"/>
    <row r="17" spans="1:17" hidden="1" x14ac:dyDescent="0.3">
      <c r="A17" s="1"/>
      <c r="C17" s="189" t="s">
        <v>198</v>
      </c>
      <c r="D17" s="189"/>
      <c r="E17" s="189"/>
      <c r="F17" s="189" t="s">
        <v>199</v>
      </c>
      <c r="G17" s="189"/>
      <c r="H17" s="189"/>
      <c r="I17" s="189" t="s">
        <v>200</v>
      </c>
      <c r="J17" s="189"/>
      <c r="K17" s="189"/>
    </row>
    <row r="18" spans="1:17" hidden="1" x14ac:dyDescent="0.3">
      <c r="A18" s="158" t="s">
        <v>163</v>
      </c>
      <c r="B18" s="1" t="s">
        <v>123</v>
      </c>
      <c r="C18" s="157">
        <v>2017</v>
      </c>
      <c r="D18" s="157">
        <v>2018</v>
      </c>
      <c r="E18" s="157">
        <v>2019</v>
      </c>
      <c r="F18" s="157">
        <f t="shared" ref="F18:K18" si="0">C18</f>
        <v>2017</v>
      </c>
      <c r="G18" s="157">
        <f t="shared" si="0"/>
        <v>2018</v>
      </c>
      <c r="H18" s="157">
        <f t="shared" si="0"/>
        <v>2019</v>
      </c>
      <c r="I18" s="1">
        <f t="shared" si="0"/>
        <v>2017</v>
      </c>
      <c r="J18" s="1">
        <f t="shared" si="0"/>
        <v>2018</v>
      </c>
      <c r="K18" s="1">
        <f t="shared" si="0"/>
        <v>2019</v>
      </c>
    </row>
    <row r="19" spans="1:17" hidden="1" x14ac:dyDescent="0.3">
      <c r="A19" s="158"/>
      <c r="B19" s="161" t="s">
        <v>120</v>
      </c>
      <c r="C19" s="165" t="e">
        <f>#REF!+#REF!</f>
        <v>#REF!</v>
      </c>
      <c r="D19" s="165" t="e">
        <f>#REF!+#REF!</f>
        <v>#REF!</v>
      </c>
      <c r="E19" s="165" t="e">
        <f>#REF!+#REF!</f>
        <v>#REF!</v>
      </c>
      <c r="F19" s="165" t="e">
        <f>#REF!+#REF!</f>
        <v>#REF!</v>
      </c>
      <c r="G19" s="165" t="e">
        <f>#REF!+#REF!</f>
        <v>#REF!</v>
      </c>
      <c r="H19" s="165" t="e">
        <f>#REF!+#REF!</f>
        <v>#REF!</v>
      </c>
      <c r="I19" s="165" t="e">
        <f>#REF!+#REF!</f>
        <v>#REF!</v>
      </c>
      <c r="J19" s="165" t="e">
        <f>#REF!+#REF!</f>
        <v>#REF!</v>
      </c>
      <c r="K19" s="165" t="e">
        <f>#REF!+#REF!</f>
        <v>#REF!</v>
      </c>
      <c r="M19" s="1" t="e">
        <f t="shared" ref="M19:M25" si="1">(C19+D19+E19)/3</f>
        <v>#REF!</v>
      </c>
      <c r="O19" s="166" t="e">
        <f t="shared" ref="O19:O25" si="2">(F19+G19+H19)/3</f>
        <v>#REF!</v>
      </c>
      <c r="Q19" s="166" t="e">
        <f t="shared" ref="Q19:Q25" si="3">(I19+J19+K19)/3</f>
        <v>#REF!</v>
      </c>
    </row>
    <row r="20" spans="1:17" hidden="1" x14ac:dyDescent="0.3">
      <c r="A20" s="158"/>
      <c r="B20" s="161" t="s">
        <v>121</v>
      </c>
      <c r="C20" s="165" t="e">
        <f>#REF!+#REF!</f>
        <v>#REF!</v>
      </c>
      <c r="D20" s="165" t="e">
        <f>#REF!+#REF!</f>
        <v>#REF!</v>
      </c>
      <c r="E20" s="165" t="e">
        <f>#REF!+#REF!</f>
        <v>#REF!</v>
      </c>
      <c r="F20" s="165" t="e">
        <f>#REF!+#REF!</f>
        <v>#REF!</v>
      </c>
      <c r="G20" s="165" t="e">
        <f>#REF!+#REF!</f>
        <v>#REF!</v>
      </c>
      <c r="H20" s="165" t="e">
        <f>#REF!+#REF!</f>
        <v>#REF!</v>
      </c>
      <c r="I20" s="165" t="e">
        <f>#REF!+#REF!</f>
        <v>#REF!</v>
      </c>
      <c r="J20" s="165" t="e">
        <f>#REF!+#REF!</f>
        <v>#REF!</v>
      </c>
      <c r="K20" s="165" t="e">
        <f>#REF!+#REF!</f>
        <v>#REF!</v>
      </c>
      <c r="M20" s="1" t="e">
        <f t="shared" si="1"/>
        <v>#REF!</v>
      </c>
      <c r="O20" s="166" t="e">
        <f t="shared" si="2"/>
        <v>#REF!</v>
      </c>
      <c r="Q20" s="166" t="e">
        <f t="shared" si="3"/>
        <v>#REF!</v>
      </c>
    </row>
    <row r="21" spans="1:17" hidden="1" x14ac:dyDescent="0.3">
      <c r="A21" s="158"/>
      <c r="B21" s="159" t="s">
        <v>122</v>
      </c>
      <c r="C21" s="165" t="e">
        <f>#REF!+#REF!</f>
        <v>#REF!</v>
      </c>
      <c r="D21" s="165" t="e">
        <f>#REF!+#REF!</f>
        <v>#REF!</v>
      </c>
      <c r="E21" s="165" t="e">
        <f>#REF!+#REF!</f>
        <v>#REF!</v>
      </c>
      <c r="F21" s="165" t="e">
        <f>#REF!+#REF!</f>
        <v>#REF!</v>
      </c>
      <c r="G21" s="165" t="e">
        <f>#REF!+#REF!</f>
        <v>#REF!</v>
      </c>
      <c r="H21" s="165" t="e">
        <f>#REF!+#REF!</f>
        <v>#REF!</v>
      </c>
      <c r="I21" s="165" t="e">
        <f>#REF!+#REF!</f>
        <v>#REF!</v>
      </c>
      <c r="J21" s="165" t="e">
        <f>#REF!+#REF!</f>
        <v>#REF!</v>
      </c>
      <c r="K21" s="165" t="e">
        <f>#REF!+#REF!</f>
        <v>#REF!</v>
      </c>
      <c r="M21" s="1" t="e">
        <f t="shared" si="1"/>
        <v>#REF!</v>
      </c>
      <c r="O21" s="166" t="e">
        <f t="shared" si="2"/>
        <v>#REF!</v>
      </c>
      <c r="Q21" s="166" t="e">
        <f t="shared" si="3"/>
        <v>#REF!</v>
      </c>
    </row>
    <row r="22" spans="1:17" hidden="1" x14ac:dyDescent="0.3">
      <c r="A22" s="158" t="s">
        <v>165</v>
      </c>
      <c r="B22" s="159" t="s">
        <v>119</v>
      </c>
      <c r="C22" s="165"/>
      <c r="D22" s="165"/>
      <c r="E22" s="165"/>
      <c r="F22" s="165"/>
      <c r="G22" s="165"/>
      <c r="H22" s="165"/>
      <c r="I22" s="165"/>
      <c r="J22" s="165"/>
      <c r="K22" s="165"/>
    </row>
    <row r="23" spans="1:17" hidden="1" x14ac:dyDescent="0.3">
      <c r="A23" s="158"/>
      <c r="B23" s="161" t="s">
        <v>120</v>
      </c>
      <c r="C23" s="165" t="e">
        <f>#REF!+#REF!</f>
        <v>#REF!</v>
      </c>
      <c r="D23" s="165" t="e">
        <f>#REF!+#REF!</f>
        <v>#REF!</v>
      </c>
      <c r="E23" s="165" t="e">
        <f>#REF!+#REF!</f>
        <v>#REF!</v>
      </c>
      <c r="F23" s="165" t="e">
        <f>#REF!+#REF!</f>
        <v>#REF!</v>
      </c>
      <c r="G23" s="165" t="e">
        <f>#REF!+#REF!</f>
        <v>#REF!</v>
      </c>
      <c r="H23" s="165" t="e">
        <f>#REF!+#REF!</f>
        <v>#REF!</v>
      </c>
      <c r="I23" s="165" t="e">
        <f>#REF!+#REF!</f>
        <v>#REF!</v>
      </c>
      <c r="J23" s="165" t="e">
        <f>#REF!+#REF!</f>
        <v>#REF!</v>
      </c>
      <c r="K23" s="165" t="e">
        <f>#REF!+#REF!</f>
        <v>#REF!</v>
      </c>
      <c r="M23" s="1" t="e">
        <f t="shared" si="1"/>
        <v>#REF!</v>
      </c>
      <c r="O23" s="1" t="e">
        <f t="shared" si="2"/>
        <v>#REF!</v>
      </c>
      <c r="Q23" s="1" t="e">
        <f t="shared" si="3"/>
        <v>#REF!</v>
      </c>
    </row>
    <row r="24" spans="1:17" hidden="1" x14ac:dyDescent="0.3">
      <c r="A24" s="158"/>
      <c r="B24" s="161" t="s">
        <v>121</v>
      </c>
      <c r="C24" s="165" t="e">
        <f>#REF!+#REF!</f>
        <v>#REF!</v>
      </c>
      <c r="D24" s="165" t="e">
        <f>#REF!+#REF!</f>
        <v>#REF!</v>
      </c>
      <c r="E24" s="165" t="e">
        <f>#REF!+#REF!</f>
        <v>#REF!</v>
      </c>
      <c r="F24" s="165" t="e">
        <f>#REF!+#REF!</f>
        <v>#REF!</v>
      </c>
      <c r="G24" s="165" t="e">
        <f>#REF!+#REF!</f>
        <v>#REF!</v>
      </c>
      <c r="H24" s="165" t="e">
        <f>#REF!+#REF!</f>
        <v>#REF!</v>
      </c>
      <c r="I24" s="165" t="e">
        <f>#REF!+#REF!</f>
        <v>#REF!</v>
      </c>
      <c r="J24" s="165" t="e">
        <f>#REF!+#REF!</f>
        <v>#REF!</v>
      </c>
      <c r="K24" s="165" t="e">
        <f>#REF!+#REF!</f>
        <v>#REF!</v>
      </c>
      <c r="M24" s="1" t="e">
        <f t="shared" si="1"/>
        <v>#REF!</v>
      </c>
      <c r="O24" s="1" t="e">
        <f t="shared" si="2"/>
        <v>#REF!</v>
      </c>
      <c r="Q24" s="1" t="e">
        <f t="shared" si="3"/>
        <v>#REF!</v>
      </c>
    </row>
    <row r="25" spans="1:17" hidden="1" x14ac:dyDescent="0.3">
      <c r="A25" s="158"/>
      <c r="B25" s="159" t="s">
        <v>122</v>
      </c>
      <c r="C25" s="165" t="e">
        <f>#REF!+#REF!</f>
        <v>#REF!</v>
      </c>
      <c r="D25" s="165" t="e">
        <f>#REF!+#REF!</f>
        <v>#REF!</v>
      </c>
      <c r="E25" s="165" t="e">
        <f>#REF!+#REF!</f>
        <v>#REF!</v>
      </c>
      <c r="F25" s="165" t="e">
        <f>#REF!+#REF!</f>
        <v>#REF!</v>
      </c>
      <c r="G25" s="165" t="e">
        <f>#REF!+#REF!</f>
        <v>#REF!</v>
      </c>
      <c r="H25" s="165" t="e">
        <f>#REF!+#REF!</f>
        <v>#REF!</v>
      </c>
      <c r="I25" s="165" t="e">
        <f>#REF!+#REF!</f>
        <v>#REF!</v>
      </c>
      <c r="J25" s="165" t="e">
        <f>#REF!+#REF!</f>
        <v>#REF!</v>
      </c>
      <c r="K25" s="165" t="e">
        <f>#REF!+#REF!</f>
        <v>#REF!</v>
      </c>
      <c r="M25" s="1" t="e">
        <f t="shared" si="1"/>
        <v>#REF!</v>
      </c>
      <c r="O25" s="1" t="e">
        <f t="shared" si="2"/>
        <v>#REF!</v>
      </c>
      <c r="Q25" s="1" t="e">
        <f t="shared" si="3"/>
        <v>#REF!</v>
      </c>
    </row>
    <row r="26" spans="1:17" hidden="1" x14ac:dyDescent="0.3"/>
    <row r="27" spans="1:17" hidden="1" x14ac:dyDescent="0.3"/>
    <row r="28" spans="1:17" hidden="1" x14ac:dyDescent="0.3">
      <c r="C28" s="166"/>
      <c r="D28" s="166"/>
      <c r="E28" s="166"/>
    </row>
    <row r="29" spans="1:17" x14ac:dyDescent="0.3">
      <c r="C29" s="166"/>
      <c r="D29" s="166"/>
      <c r="E29" s="166"/>
    </row>
    <row r="30" spans="1:17" x14ac:dyDescent="0.3">
      <c r="C30" s="166"/>
      <c r="D30" s="166"/>
      <c r="E30" s="166"/>
    </row>
  </sheetData>
  <mergeCells count="9">
    <mergeCell ref="B6:E6"/>
    <mergeCell ref="C17:E17"/>
    <mergeCell ref="F17:H17"/>
    <mergeCell ref="I17:K17"/>
    <mergeCell ref="D1:E1"/>
    <mergeCell ref="D2:E2"/>
    <mergeCell ref="B3:E3"/>
    <mergeCell ref="B4:E4"/>
    <mergeCell ref="B5:E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K19"/>
  <sheetViews>
    <sheetView view="pageBreakPreview" workbookViewId="0">
      <selection activeCell="F10" sqref="F10"/>
    </sheetView>
  </sheetViews>
  <sheetFormatPr defaultColWidth="9.140625" defaultRowHeight="16.5" x14ac:dyDescent="0.3"/>
  <cols>
    <col min="1" max="1" width="5.7109375" style="157" customWidth="1"/>
    <col min="2" max="2" width="35.85546875" style="1" customWidth="1"/>
    <col min="3" max="11" width="11.85546875" style="1" customWidth="1"/>
    <col min="12" max="16384" width="9.140625" style="1"/>
  </cols>
  <sheetData>
    <row r="1" spans="1:11" x14ac:dyDescent="0.3">
      <c r="I1" s="186" t="s">
        <v>201</v>
      </c>
      <c r="J1" s="186"/>
      <c r="K1" s="186"/>
    </row>
    <row r="2" spans="1:11" ht="68.25" customHeight="1" x14ac:dyDescent="0.3">
      <c r="I2" s="187" t="s">
        <v>188</v>
      </c>
      <c r="J2" s="187"/>
      <c r="K2" s="187"/>
    </row>
    <row r="3" spans="1:11" x14ac:dyDescent="0.3">
      <c r="B3" s="186" t="s">
        <v>189</v>
      </c>
      <c r="C3" s="186"/>
      <c r="D3" s="186"/>
      <c r="E3" s="186"/>
      <c r="F3" s="186"/>
      <c r="G3" s="186"/>
      <c r="H3" s="186"/>
      <c r="I3" s="186"/>
      <c r="J3" s="186"/>
      <c r="K3" s="186"/>
    </row>
    <row r="4" spans="1:11" x14ac:dyDescent="0.3">
      <c r="B4" s="186" t="s">
        <v>202</v>
      </c>
      <c r="C4" s="186"/>
      <c r="D4" s="186"/>
      <c r="E4" s="186"/>
      <c r="F4" s="186"/>
      <c r="G4" s="186"/>
      <c r="H4" s="186"/>
      <c r="I4" s="186"/>
      <c r="J4" s="186"/>
      <c r="K4" s="186"/>
    </row>
    <row r="5" spans="1:11" ht="40.5" customHeight="1" x14ac:dyDescent="0.3">
      <c r="B5" s="190" t="s">
        <v>203</v>
      </c>
      <c r="C5" s="190"/>
      <c r="D5" s="190"/>
      <c r="E5" s="190"/>
      <c r="F5" s="190"/>
      <c r="G5" s="190"/>
      <c r="H5" s="190"/>
      <c r="I5" s="190"/>
      <c r="J5" s="190"/>
      <c r="K5" s="190"/>
    </row>
    <row r="6" spans="1:11" s="167" customFormat="1" ht="32.25" customHeight="1" x14ac:dyDescent="0.25">
      <c r="A6" s="191" t="s">
        <v>204</v>
      </c>
      <c r="B6" s="191"/>
      <c r="C6" s="192" t="s">
        <v>205</v>
      </c>
      <c r="D6" s="192"/>
      <c r="E6" s="192"/>
      <c r="F6" s="192" t="s">
        <v>206</v>
      </c>
      <c r="G6" s="192"/>
      <c r="H6" s="192"/>
      <c r="I6" s="192" t="s">
        <v>207</v>
      </c>
      <c r="J6" s="192"/>
      <c r="K6" s="192"/>
    </row>
    <row r="7" spans="1:11" x14ac:dyDescent="0.3">
      <c r="A7" s="191"/>
      <c r="B7" s="191"/>
      <c r="C7" s="158" t="s">
        <v>120</v>
      </c>
      <c r="D7" s="158" t="s">
        <v>121</v>
      </c>
      <c r="E7" s="160" t="s">
        <v>208</v>
      </c>
      <c r="F7" s="158" t="s">
        <v>120</v>
      </c>
      <c r="G7" s="158" t="s">
        <v>121</v>
      </c>
      <c r="H7" s="160" t="s">
        <v>208</v>
      </c>
      <c r="I7" s="158" t="s">
        <v>120</v>
      </c>
      <c r="J7" s="158" t="s">
        <v>121</v>
      </c>
      <c r="K7" s="160" t="s">
        <v>208</v>
      </c>
    </row>
    <row r="8" spans="1:11" x14ac:dyDescent="0.3">
      <c r="A8" s="193" t="s">
        <v>163</v>
      </c>
      <c r="B8" s="159" t="s">
        <v>209</v>
      </c>
      <c r="C8" s="168">
        <v>2029</v>
      </c>
      <c r="D8" s="168">
        <v>4</v>
      </c>
      <c r="E8" s="168">
        <v>0</v>
      </c>
      <c r="F8" s="169">
        <v>22970.5</v>
      </c>
      <c r="G8" s="168">
        <v>55</v>
      </c>
      <c r="H8" s="168">
        <v>0</v>
      </c>
      <c r="I8" s="169">
        <v>23574.3</v>
      </c>
      <c r="J8" s="169">
        <v>89.5</v>
      </c>
      <c r="K8" s="168">
        <v>0</v>
      </c>
    </row>
    <row r="9" spans="1:11" x14ac:dyDescent="0.3">
      <c r="A9" s="194"/>
      <c r="B9" s="159" t="s">
        <v>210</v>
      </c>
      <c r="C9" s="168"/>
      <c r="D9" s="168"/>
      <c r="E9" s="168"/>
      <c r="F9" s="169"/>
      <c r="G9" s="169"/>
      <c r="H9" s="168"/>
      <c r="I9" s="169"/>
      <c r="J9" s="169"/>
      <c r="K9" s="168"/>
    </row>
    <row r="10" spans="1:11" x14ac:dyDescent="0.3">
      <c r="A10" s="193" t="s">
        <v>165</v>
      </c>
      <c r="B10" s="159" t="s">
        <v>211</v>
      </c>
      <c r="C10" s="168">
        <v>55</v>
      </c>
      <c r="D10" s="168">
        <v>55</v>
      </c>
      <c r="E10" s="168">
        <v>0</v>
      </c>
      <c r="F10" s="168">
        <v>2405</v>
      </c>
      <c r="G10" s="169">
        <v>5116.5</v>
      </c>
      <c r="H10" s="168">
        <v>0</v>
      </c>
      <c r="I10" s="169">
        <v>1474.1</v>
      </c>
      <c r="J10" s="169">
        <v>1771.6</v>
      </c>
      <c r="K10" s="168">
        <v>0</v>
      </c>
    </row>
    <row r="11" spans="1:11" x14ac:dyDescent="0.3">
      <c r="A11" s="194"/>
      <c r="B11" s="159" t="s">
        <v>212</v>
      </c>
      <c r="C11" s="168"/>
      <c r="D11" s="168"/>
      <c r="E11" s="168"/>
      <c r="F11" s="169"/>
      <c r="G11" s="169"/>
      <c r="H11" s="168"/>
      <c r="I11" s="169"/>
      <c r="J11" s="169"/>
      <c r="K11" s="168"/>
    </row>
    <row r="12" spans="1:11" x14ac:dyDescent="0.3">
      <c r="A12" s="193" t="s">
        <v>193</v>
      </c>
      <c r="B12" s="159" t="s">
        <v>213</v>
      </c>
      <c r="C12" s="168">
        <v>2</v>
      </c>
      <c r="D12" s="168">
        <v>22</v>
      </c>
      <c r="E12" s="168">
        <v>0</v>
      </c>
      <c r="F12" s="169">
        <v>595.29999999999995</v>
      </c>
      <c r="G12" s="168">
        <v>5735</v>
      </c>
      <c r="H12" s="168">
        <v>0</v>
      </c>
      <c r="I12" s="168">
        <v>103</v>
      </c>
      <c r="J12" s="169">
        <v>1364.5</v>
      </c>
      <c r="K12" s="168">
        <v>0</v>
      </c>
    </row>
    <row r="13" spans="1:11" x14ac:dyDescent="0.3">
      <c r="A13" s="194"/>
      <c r="B13" s="159" t="s">
        <v>214</v>
      </c>
      <c r="C13" s="168"/>
      <c r="D13" s="168"/>
      <c r="E13" s="168"/>
      <c r="F13" s="169"/>
      <c r="G13" s="169"/>
      <c r="H13" s="168"/>
      <c r="I13" s="168"/>
      <c r="J13" s="169"/>
      <c r="K13" s="168"/>
    </row>
    <row r="14" spans="1:11" x14ac:dyDescent="0.3">
      <c r="A14" s="193" t="s">
        <v>215</v>
      </c>
      <c r="B14" s="159" t="s">
        <v>216</v>
      </c>
      <c r="C14" s="168">
        <v>0</v>
      </c>
      <c r="D14" s="168">
        <v>7</v>
      </c>
      <c r="E14" s="168">
        <v>0</v>
      </c>
      <c r="F14" s="168">
        <v>0</v>
      </c>
      <c r="G14" s="169">
        <v>11100.5</v>
      </c>
      <c r="H14" s="168">
        <v>0</v>
      </c>
      <c r="I14" s="168">
        <v>0</v>
      </c>
      <c r="J14" s="169">
        <v>9629.4</v>
      </c>
      <c r="K14" s="168">
        <v>0</v>
      </c>
    </row>
    <row r="15" spans="1:11" x14ac:dyDescent="0.3">
      <c r="A15" s="194"/>
      <c r="B15" s="159" t="s">
        <v>214</v>
      </c>
      <c r="C15" s="169"/>
      <c r="D15" s="169"/>
      <c r="E15" s="169"/>
      <c r="F15" s="169"/>
      <c r="G15" s="169"/>
      <c r="H15" s="169"/>
      <c r="I15" s="168"/>
      <c r="J15" s="169"/>
      <c r="K15" s="169"/>
    </row>
    <row r="17" spans="1:11" x14ac:dyDescent="0.3">
      <c r="A17" s="170" t="s">
        <v>217</v>
      </c>
    </row>
    <row r="19" spans="1:11" ht="82.5" customHeight="1" x14ac:dyDescent="0.3">
      <c r="A19" s="195" t="s">
        <v>218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</row>
  </sheetData>
  <mergeCells count="14">
    <mergeCell ref="A10:A11"/>
    <mergeCell ref="A12:A13"/>
    <mergeCell ref="A14:A15"/>
    <mergeCell ref="A19:K19"/>
    <mergeCell ref="A6:B7"/>
    <mergeCell ref="C6:E6"/>
    <mergeCell ref="F6:H6"/>
    <mergeCell ref="I6:K6"/>
    <mergeCell ref="A8:A9"/>
    <mergeCell ref="I1:K1"/>
    <mergeCell ref="I2:K2"/>
    <mergeCell ref="B3:K3"/>
    <mergeCell ref="B4:K4"/>
    <mergeCell ref="B5:K5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H26"/>
  <sheetViews>
    <sheetView view="pageBreakPreview" workbookViewId="0">
      <selection activeCell="K7" sqref="K7"/>
    </sheetView>
  </sheetViews>
  <sheetFormatPr defaultColWidth="9.140625" defaultRowHeight="16.5" x14ac:dyDescent="0.3"/>
  <cols>
    <col min="1" max="1" width="5.7109375" style="157" customWidth="1"/>
    <col min="2" max="2" width="35.85546875" style="1" customWidth="1"/>
    <col min="3" max="3" width="9.85546875" style="1" customWidth="1"/>
    <col min="4" max="5" width="9.140625" style="1"/>
    <col min="6" max="6" width="10.7109375" style="1" customWidth="1"/>
    <col min="7" max="7" width="12" style="1" customWidth="1"/>
    <col min="8" max="8" width="11.42578125" style="1" customWidth="1"/>
    <col min="9" max="16384" width="9.140625" style="1"/>
  </cols>
  <sheetData>
    <row r="1" spans="1:8" x14ac:dyDescent="0.3">
      <c r="F1" s="186" t="s">
        <v>219</v>
      </c>
      <c r="G1" s="186"/>
      <c r="H1" s="186"/>
    </row>
    <row r="2" spans="1:8" ht="68.25" customHeight="1" x14ac:dyDescent="0.3">
      <c r="F2" s="187" t="s">
        <v>188</v>
      </c>
      <c r="G2" s="187"/>
      <c r="H2" s="187"/>
    </row>
    <row r="3" spans="1:8" x14ac:dyDescent="0.3">
      <c r="B3" s="186" t="s">
        <v>189</v>
      </c>
      <c r="C3" s="186"/>
      <c r="D3" s="186"/>
      <c r="E3" s="186"/>
      <c r="F3" s="186"/>
      <c r="G3" s="186"/>
      <c r="H3" s="186"/>
    </row>
    <row r="4" spans="1:8" x14ac:dyDescent="0.3">
      <c r="B4" s="187" t="s">
        <v>220</v>
      </c>
      <c r="C4" s="186"/>
      <c r="D4" s="186"/>
      <c r="E4" s="186"/>
      <c r="F4" s="186"/>
      <c r="G4" s="186"/>
      <c r="H4" s="186"/>
    </row>
    <row r="5" spans="1:8" ht="28.5" customHeight="1" x14ac:dyDescent="0.3">
      <c r="B5" s="190" t="s">
        <v>221</v>
      </c>
      <c r="C5" s="190"/>
      <c r="D5" s="190"/>
      <c r="E5" s="190"/>
      <c r="F5" s="190"/>
      <c r="G5" s="190"/>
      <c r="H5" s="190"/>
    </row>
    <row r="6" spans="1:8" s="167" customFormat="1" ht="32.25" customHeight="1" x14ac:dyDescent="0.25">
      <c r="A6" s="191" t="s">
        <v>204</v>
      </c>
      <c r="B6" s="191"/>
      <c r="C6" s="192" t="s">
        <v>222</v>
      </c>
      <c r="D6" s="192"/>
      <c r="E6" s="192"/>
      <c r="F6" s="192" t="s">
        <v>206</v>
      </c>
      <c r="G6" s="192"/>
      <c r="H6" s="192"/>
    </row>
    <row r="7" spans="1:8" ht="33" x14ac:dyDescent="0.3">
      <c r="A7" s="191"/>
      <c r="B7" s="191"/>
      <c r="C7" s="158" t="s">
        <v>120</v>
      </c>
      <c r="D7" s="158" t="s">
        <v>121</v>
      </c>
      <c r="E7" s="160" t="s">
        <v>208</v>
      </c>
      <c r="F7" s="158" t="s">
        <v>120</v>
      </c>
      <c r="G7" s="158" t="s">
        <v>121</v>
      </c>
      <c r="H7" s="160" t="s">
        <v>208</v>
      </c>
    </row>
    <row r="8" spans="1:8" x14ac:dyDescent="0.3">
      <c r="A8" s="193" t="s">
        <v>163</v>
      </c>
      <c r="B8" s="159" t="s">
        <v>209</v>
      </c>
      <c r="C8" s="168">
        <v>2489</v>
      </c>
      <c r="D8" s="168">
        <v>6</v>
      </c>
      <c r="E8" s="168">
        <v>0</v>
      </c>
      <c r="F8" s="164">
        <v>43227.5</v>
      </c>
      <c r="G8" s="168">
        <v>85</v>
      </c>
      <c r="H8" s="168">
        <v>0</v>
      </c>
    </row>
    <row r="9" spans="1:8" x14ac:dyDescent="0.3">
      <c r="A9" s="194"/>
      <c r="B9" s="159" t="s">
        <v>210</v>
      </c>
      <c r="C9" s="164"/>
      <c r="D9" s="164"/>
      <c r="E9" s="168"/>
      <c r="F9" s="164"/>
      <c r="G9" s="164"/>
      <c r="H9" s="168"/>
    </row>
    <row r="10" spans="1:8" x14ac:dyDescent="0.3">
      <c r="A10" s="193" t="s">
        <v>165</v>
      </c>
      <c r="B10" s="159" t="s">
        <v>211</v>
      </c>
      <c r="C10" s="168">
        <v>60</v>
      </c>
      <c r="D10" s="168">
        <v>51</v>
      </c>
      <c r="E10" s="168">
        <v>0</v>
      </c>
      <c r="F10" s="168">
        <v>2565</v>
      </c>
      <c r="G10" s="164">
        <v>5057.6499999999996</v>
      </c>
      <c r="H10" s="168">
        <v>0</v>
      </c>
    </row>
    <row r="11" spans="1:8" x14ac:dyDescent="0.3">
      <c r="A11" s="194"/>
      <c r="B11" s="159" t="s">
        <v>212</v>
      </c>
      <c r="C11" s="164"/>
      <c r="D11" s="164"/>
      <c r="E11" s="168"/>
      <c r="F11" s="164"/>
      <c r="G11" s="164"/>
      <c r="H11" s="168"/>
    </row>
    <row r="12" spans="1:8" x14ac:dyDescent="0.3">
      <c r="A12" s="193" t="s">
        <v>193</v>
      </c>
      <c r="B12" s="159" t="s">
        <v>213</v>
      </c>
      <c r="C12" s="168">
        <v>10</v>
      </c>
      <c r="D12" s="168">
        <v>29</v>
      </c>
      <c r="E12" s="168">
        <v>0</v>
      </c>
      <c r="F12" s="164">
        <v>1825.26</v>
      </c>
      <c r="G12" s="164">
        <v>8646.5499999999993</v>
      </c>
      <c r="H12" s="168">
        <v>0</v>
      </c>
    </row>
    <row r="13" spans="1:8" x14ac:dyDescent="0.3">
      <c r="A13" s="194"/>
      <c r="B13" s="159" t="s">
        <v>214</v>
      </c>
      <c r="C13" s="168"/>
      <c r="D13" s="168"/>
      <c r="E13" s="168"/>
      <c r="F13" s="164"/>
      <c r="G13" s="164"/>
      <c r="H13" s="168"/>
    </row>
    <row r="14" spans="1:8" x14ac:dyDescent="0.3">
      <c r="A14" s="193" t="s">
        <v>215</v>
      </c>
      <c r="B14" s="159" t="s">
        <v>216</v>
      </c>
      <c r="C14" s="168">
        <v>0</v>
      </c>
      <c r="D14" s="168">
        <v>13</v>
      </c>
      <c r="E14" s="168">
        <v>2</v>
      </c>
      <c r="F14" s="169">
        <v>0</v>
      </c>
      <c r="G14" s="164">
        <v>171684.54</v>
      </c>
      <c r="H14" s="168">
        <v>26400</v>
      </c>
    </row>
    <row r="15" spans="1:8" x14ac:dyDescent="0.3">
      <c r="A15" s="194"/>
      <c r="B15" s="159" t="s">
        <v>214</v>
      </c>
      <c r="C15" s="164"/>
      <c r="D15" s="164"/>
      <c r="E15" s="164"/>
      <c r="F15" s="164"/>
      <c r="G15" s="164"/>
      <c r="H15" s="164"/>
    </row>
    <row r="17" spans="1:8" ht="33" customHeight="1" x14ac:dyDescent="0.3">
      <c r="A17" s="195" t="s">
        <v>217</v>
      </c>
      <c r="B17" s="195"/>
      <c r="C17" s="195"/>
      <c r="D17" s="195"/>
      <c r="E17" s="195"/>
      <c r="F17" s="195"/>
      <c r="G17" s="195"/>
      <c r="H17" s="195"/>
    </row>
    <row r="19" spans="1:8" ht="115.5" customHeight="1" x14ac:dyDescent="0.3">
      <c r="A19" s="195" t="s">
        <v>218</v>
      </c>
      <c r="B19" s="195"/>
      <c r="C19" s="195"/>
      <c r="D19" s="195"/>
      <c r="E19" s="195"/>
      <c r="F19" s="195"/>
      <c r="G19" s="195"/>
      <c r="H19" s="195"/>
    </row>
    <row r="22" spans="1:8" ht="18.75" x14ac:dyDescent="0.3">
      <c r="B22" s="2"/>
      <c r="C22" s="2"/>
      <c r="D22" s="2"/>
      <c r="E22" s="2"/>
    </row>
    <row r="23" spans="1:8" ht="18.75" x14ac:dyDescent="0.3">
      <c r="B23" s="2"/>
      <c r="C23" s="2"/>
      <c r="D23" s="2"/>
      <c r="E23" s="2"/>
    </row>
    <row r="24" spans="1:8" ht="18.75" x14ac:dyDescent="0.3">
      <c r="B24" s="2"/>
      <c r="C24" s="2"/>
      <c r="D24" s="2"/>
      <c r="E24" s="2"/>
    </row>
    <row r="25" spans="1:8" ht="18.75" x14ac:dyDescent="0.3">
      <c r="B25" s="2"/>
      <c r="C25" s="2"/>
      <c r="D25" s="2"/>
      <c r="E25" s="2"/>
    </row>
    <row r="26" spans="1:8" ht="18.75" x14ac:dyDescent="0.3">
      <c r="B26" s="2"/>
      <c r="C26" s="2"/>
      <c r="D26" s="2"/>
      <c r="E26" s="2"/>
    </row>
  </sheetData>
  <mergeCells count="14">
    <mergeCell ref="A12:A13"/>
    <mergeCell ref="A14:A15"/>
    <mergeCell ref="A17:H17"/>
    <mergeCell ref="A19:H19"/>
    <mergeCell ref="A6:B7"/>
    <mergeCell ref="C6:E6"/>
    <mergeCell ref="F6:H6"/>
    <mergeCell ref="A8:A9"/>
    <mergeCell ref="A10:A11"/>
    <mergeCell ref="F1:H1"/>
    <mergeCell ref="F2:H2"/>
    <mergeCell ref="B3:H3"/>
    <mergeCell ref="B4:H4"/>
    <mergeCell ref="B5:H5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Титул</vt:lpstr>
      <vt:lpstr>28 а)</vt:lpstr>
      <vt:lpstr>28а) РТУ ПР2</vt:lpstr>
      <vt:lpstr>28 б) reshenie_tarif_2023</vt:lpstr>
      <vt:lpstr>28 в) srednie_dannie_fact_mosh</vt:lpstr>
      <vt:lpstr>28 г) srednie_dannie_dline_VL</vt:lpstr>
      <vt:lpstr>28 д) info_TP_2023</vt:lpstr>
      <vt:lpstr>28 е) info_zayavki_TP_2023</vt:lpstr>
      <vt:lpstr>'28 а)'!Область_печати</vt:lpstr>
      <vt:lpstr>'28 б) reshenie_tarif_2023'!Область_печати</vt:lpstr>
      <vt:lpstr>'28 в) srednie_dannie_fact_mosh'!Область_печати</vt:lpstr>
      <vt:lpstr>'28 г) srednie_dannie_dline_VL'!Область_печати</vt:lpstr>
      <vt:lpstr>'28 д) info_TP_2023'!Область_печати</vt:lpstr>
      <vt:lpstr>'28 е) info_zayavki_TP_2023'!Область_печати</vt:lpstr>
      <vt:lpstr>'28а) РТУ ПР2'!Область_печати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Элина Мазаева</cp:lastModifiedBy>
  <cp:revision>3</cp:revision>
  <dcterms:created xsi:type="dcterms:W3CDTF">2006-09-16T00:00:00Z</dcterms:created>
  <dcterms:modified xsi:type="dcterms:W3CDTF">2024-08-15T14:13:47Z</dcterms:modified>
</cp:coreProperties>
</file>